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68" windowHeight="5910" activeTab="1"/>
  </bookViews>
  <sheets>
    <sheet name="Project Wise खर्च" sheetId="16" r:id="rId1"/>
    <sheet name="कार्यक्रम गत प्रगति " sheetId="9" r:id="rId2"/>
    <sheet name="ठेक्काको विवरण " sheetId="17" state="hidden" r:id="rId3"/>
    <sheet name="कार्य प्रगति " sheetId="19" state="hidden" r:id="rId4"/>
    <sheet name="समस्या तथा चुनौती" sheetId="18" state="hidden" r:id="rId5"/>
    <sheet name="खानेपानी" sheetId="15" state="hidden" r:id="rId6"/>
    <sheet name="सिंचाई" sheetId="14" state="hidden" r:id="rId7"/>
    <sheet name="नदिनियाँत्रण" sheetId="13" state="hidden" r:id="rId8"/>
    <sheet name="उर्जा तथा अनन्य पुजीगत" sheetId="12" state="hidden" r:id="rId9"/>
    <sheet name="ससर्त (3)" sheetId="8" state="hidden" r:id="rId10"/>
    <sheet name="ससर्त (2)" sheetId="7" state="hidden" r:id="rId11"/>
    <sheet name="ससर्त" sheetId="6" state="hidden" r:id="rId12"/>
    <sheet name="मन्त्रालय" sheetId="5" state="hidden" r:id="rId13"/>
    <sheet name="कालिकोट" sheetId="4" state="hidden" r:id="rId14"/>
    <sheet name="Sheet1" sheetId="3" state="hidden" r:id="rId15"/>
    <sheet name="ससर्त (5)" sheetId="10" state="hidden" r:id="rId16"/>
    <sheet name="Sheet6" sheetId="11" state="hidden" r:id="rId17"/>
  </sheets>
  <definedNames>
    <definedName name="_xlnm.Print_Area" localSheetId="1">'कार्यक्रम गत प्रगति '!$A$1:$I$28</definedName>
    <definedName name="_xlnm.Print_Area" localSheetId="13">कालिकोट!$A$1:$L$29</definedName>
    <definedName name="_xlnm.Print_Area" localSheetId="12">मन्त्रालय!$A$1:$AA$23</definedName>
    <definedName name="_xlnm.Print_Area" localSheetId="11">ससर्त!$A$1:$AA$30</definedName>
    <definedName name="_xlnm.Print_Area" localSheetId="10">'ससर्त (2)'!$A$1:$AA$31</definedName>
    <definedName name="_xlnm.Print_Area" localSheetId="9">'ससर्त (3)'!$A$1:$AA$27</definedName>
    <definedName name="_xlnm.Print_Area" localSheetId="15">'ससर्त (5)'!$A$1:$AA$13</definedName>
    <definedName name="_xlnm.Print_Titles" localSheetId="0">'Project Wise खर्च'!$1:$5</definedName>
  </definedNames>
  <calcPr calcId="162913"/>
</workbook>
</file>

<file path=xl/calcChain.xml><?xml version="1.0" encoding="utf-8"?>
<calcChain xmlns="http://schemas.openxmlformats.org/spreadsheetml/2006/main">
  <c r="D104" i="16" l="1"/>
  <c r="E125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8" i="16"/>
  <c r="E25" i="9"/>
  <c r="E21" i="9"/>
  <c r="D20" i="9"/>
  <c r="D11" i="9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35" i="16"/>
  <c r="E130" i="16"/>
  <c r="E128" i="16"/>
  <c r="E129" i="16"/>
  <c r="E127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08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63" i="16"/>
  <c r="H25" i="9" l="1"/>
  <c r="H24" i="9"/>
  <c r="F20" i="9"/>
  <c r="D61" i="16"/>
  <c r="D17" i="9" l="1"/>
  <c r="E61" i="16"/>
  <c r="E8" i="9"/>
  <c r="D8" i="9"/>
  <c r="C8" i="9"/>
  <c r="A3" i="9"/>
  <c r="G25" i="9"/>
  <c r="F25" i="9"/>
  <c r="C24" i="9"/>
  <c r="C11" i="9"/>
  <c r="G21" i="9"/>
  <c r="F21" i="9"/>
  <c r="G15" i="9"/>
  <c r="C150" i="16"/>
  <c r="J108" i="16"/>
  <c r="G18" i="9"/>
  <c r="H20" i="9"/>
  <c r="H21" i="9" s="1"/>
  <c r="F17" i="9"/>
  <c r="H17" i="9" s="1"/>
  <c r="H18" i="9" s="1"/>
  <c r="F14" i="9"/>
  <c r="H14" i="9" s="1"/>
  <c r="F11" i="9"/>
  <c r="D25" i="9"/>
  <c r="E7" i="9"/>
  <c r="D106" i="16"/>
  <c r="D14" i="9" s="1"/>
  <c r="C106" i="16"/>
  <c r="C14" i="9" s="1"/>
  <c r="D149" i="16"/>
  <c r="D130" i="16"/>
  <c r="C149" i="16"/>
  <c r="C130" i="16"/>
  <c r="D125" i="16"/>
  <c r="C125" i="16"/>
  <c r="C20" i="9" s="1"/>
  <c r="D18" i="9"/>
  <c r="C61" i="16"/>
  <c r="C17" i="9" s="1"/>
  <c r="D131" i="16" l="1"/>
  <c r="D150" i="16"/>
  <c r="E149" i="16"/>
  <c r="E150" i="16" s="1"/>
  <c r="D15" i="9"/>
  <c r="E15" i="9" s="1"/>
  <c r="F15" i="9"/>
  <c r="E18" i="9"/>
  <c r="H11" i="9"/>
  <c r="H15" i="9" s="1"/>
  <c r="H26" i="9" s="1"/>
  <c r="G26" i="9"/>
  <c r="F18" i="9"/>
  <c r="C25" i="9"/>
  <c r="C21" i="9"/>
  <c r="C18" i="9"/>
  <c r="E106" i="16"/>
  <c r="C15" i="9"/>
  <c r="C131" i="16"/>
  <c r="C151" i="16" s="1"/>
  <c r="F26" i="9" l="1"/>
  <c r="C26" i="9"/>
  <c r="C27" i="9" s="1"/>
  <c r="E131" i="16"/>
  <c r="E151" i="16"/>
  <c r="D21" i="9"/>
  <c r="D26" i="9" s="1"/>
  <c r="J13" i="11"/>
  <c r="AA8" i="10"/>
  <c r="AA9" i="10"/>
  <c r="AA10" i="10"/>
  <c r="AA11" i="10"/>
  <c r="Z12" i="10"/>
  <c r="AC13" i="10"/>
  <c r="AB13" i="10"/>
  <c r="X12" i="10"/>
  <c r="W12" i="10"/>
  <c r="U12" i="10"/>
  <c r="T12" i="10"/>
  <c r="S12" i="10"/>
  <c r="R12" i="10"/>
  <c r="R13" i="10" s="1"/>
  <c r="Q12" i="10"/>
  <c r="P12" i="10"/>
  <c r="O12" i="10"/>
  <c r="M12" i="10"/>
  <c r="L12" i="10"/>
  <c r="K12" i="10"/>
  <c r="K13" i="10" s="1"/>
  <c r="J12" i="10"/>
  <c r="J13" i="10" s="1"/>
  <c r="I12" i="10"/>
  <c r="I13" i="10" s="1"/>
  <c r="H12" i="10"/>
  <c r="G12" i="10"/>
  <c r="F12" i="10"/>
  <c r="E12" i="10"/>
  <c r="D12" i="10"/>
  <c r="C12" i="10"/>
  <c r="C13" i="10" s="1"/>
  <c r="S13" i="10"/>
  <c r="Y12" i="10"/>
  <c r="AA12" i="10" s="1"/>
  <c r="Z7" i="10"/>
  <c r="Z13" i="10" s="1"/>
  <c r="Y7" i="10"/>
  <c r="Y13" i="10" s="1"/>
  <c r="AC27" i="8"/>
  <c r="AB27" i="8"/>
  <c r="X14" i="8"/>
  <c r="X27" i="8" s="1"/>
  <c r="W14" i="8"/>
  <c r="W27" i="8" s="1"/>
  <c r="V14" i="8"/>
  <c r="U14" i="8"/>
  <c r="T14" i="8"/>
  <c r="S14" i="8"/>
  <c r="R14" i="8"/>
  <c r="R27" i="8" s="1"/>
  <c r="Q14" i="8"/>
  <c r="P14" i="8"/>
  <c r="P27" i="8" s="1"/>
  <c r="O14" i="8"/>
  <c r="O27" i="8" s="1"/>
  <c r="N14" i="8"/>
  <c r="M14" i="8"/>
  <c r="L14" i="8"/>
  <c r="K14" i="8"/>
  <c r="J14" i="8"/>
  <c r="J27" i="8" s="1"/>
  <c r="I14" i="8"/>
  <c r="H14" i="8"/>
  <c r="G14" i="8"/>
  <c r="G27" i="8" s="1"/>
  <c r="F14" i="8"/>
  <c r="F27" i="8" s="1"/>
  <c r="E14" i="8"/>
  <c r="D14" i="8"/>
  <c r="C14" i="8"/>
  <c r="Z13" i="8"/>
  <c r="Y13" i="8"/>
  <c r="Z12" i="8"/>
  <c r="Y12" i="8"/>
  <c r="Z11" i="8"/>
  <c r="Y11" i="8"/>
  <c r="Z10" i="8"/>
  <c r="Y10" i="8"/>
  <c r="Z9" i="8"/>
  <c r="Y9" i="8"/>
  <c r="Z25" i="8"/>
  <c r="Y25" i="8"/>
  <c r="V27" i="8"/>
  <c r="T26" i="8"/>
  <c r="S26" i="8"/>
  <c r="Q26" i="8"/>
  <c r="M26" i="8"/>
  <c r="L26" i="8"/>
  <c r="K26" i="8"/>
  <c r="I26" i="8"/>
  <c r="D26" i="8"/>
  <c r="C26" i="8"/>
  <c r="Z24" i="8"/>
  <c r="Y24" i="8"/>
  <c r="Z23" i="8"/>
  <c r="Y23" i="8"/>
  <c r="Z22" i="8"/>
  <c r="Y22" i="8"/>
  <c r="Z21" i="8"/>
  <c r="Y21" i="8"/>
  <c r="Z20" i="8"/>
  <c r="Y20" i="8"/>
  <c r="Z19" i="8"/>
  <c r="Y19" i="8"/>
  <c r="Z18" i="8"/>
  <c r="Y18" i="8"/>
  <c r="Z17" i="8"/>
  <c r="Y17" i="8"/>
  <c r="Z16" i="8"/>
  <c r="Y16" i="8"/>
  <c r="Z7" i="8"/>
  <c r="Y7" i="8"/>
  <c r="AC30" i="7"/>
  <c r="AB30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Z28" i="7"/>
  <c r="Y28" i="7"/>
  <c r="Z27" i="7"/>
  <c r="Y27" i="7"/>
  <c r="Z26" i="7"/>
  <c r="Y26" i="7"/>
  <c r="Z25" i="7"/>
  <c r="AA25" i="7" s="1"/>
  <c r="Y25" i="7"/>
  <c r="Z24" i="7"/>
  <c r="Y24" i="7"/>
  <c r="Z21" i="7"/>
  <c r="Y21" i="7"/>
  <c r="X20" i="7"/>
  <c r="X22" i="7" s="1"/>
  <c r="W20" i="7"/>
  <c r="W22" i="7" s="1"/>
  <c r="V20" i="7"/>
  <c r="V22" i="7" s="1"/>
  <c r="U20" i="7"/>
  <c r="U22" i="7" s="1"/>
  <c r="T20" i="7"/>
  <c r="T22" i="7" s="1"/>
  <c r="S20" i="7"/>
  <c r="S22" i="7" s="1"/>
  <c r="R20" i="7"/>
  <c r="Q20" i="7"/>
  <c r="Q22" i="7" s="1"/>
  <c r="P20" i="7"/>
  <c r="P22" i="7" s="1"/>
  <c r="O20" i="7"/>
  <c r="O22" i="7" s="1"/>
  <c r="N20" i="7"/>
  <c r="N22" i="7" s="1"/>
  <c r="M20" i="7"/>
  <c r="M22" i="7" s="1"/>
  <c r="L20" i="7"/>
  <c r="L22" i="7" s="1"/>
  <c r="K20" i="7"/>
  <c r="K22" i="7" s="1"/>
  <c r="J20" i="7"/>
  <c r="I20" i="7"/>
  <c r="I22" i="7" s="1"/>
  <c r="H20" i="7"/>
  <c r="H22" i="7" s="1"/>
  <c r="G20" i="7"/>
  <c r="G22" i="7" s="1"/>
  <c r="F20" i="7"/>
  <c r="F22" i="7" s="1"/>
  <c r="E20" i="7"/>
  <c r="E22" i="7" s="1"/>
  <c r="D20" i="7"/>
  <c r="D22" i="7" s="1"/>
  <c r="C20" i="7"/>
  <c r="C22" i="7" s="1"/>
  <c r="Z19" i="7"/>
  <c r="Y19" i="7"/>
  <c r="Z18" i="7"/>
  <c r="Y18" i="7"/>
  <c r="Z16" i="7"/>
  <c r="AA16" i="7" s="1"/>
  <c r="Y16" i="7"/>
  <c r="X15" i="7"/>
  <c r="W15" i="7"/>
  <c r="V15" i="7"/>
  <c r="U15" i="7"/>
  <c r="T15" i="7"/>
  <c r="S15" i="7"/>
  <c r="R15" i="7"/>
  <c r="R22" i="7" s="1"/>
  <c r="Q15" i="7"/>
  <c r="P15" i="7"/>
  <c r="O15" i="7"/>
  <c r="N15" i="7"/>
  <c r="M15" i="7"/>
  <c r="L15" i="7"/>
  <c r="K15" i="7"/>
  <c r="J15" i="7"/>
  <c r="J22" i="7" s="1"/>
  <c r="I15" i="7"/>
  <c r="H15" i="7"/>
  <c r="G15" i="7"/>
  <c r="F15" i="7"/>
  <c r="E15" i="7"/>
  <c r="D15" i="7"/>
  <c r="C15" i="7"/>
  <c r="Z14" i="7"/>
  <c r="Y14" i="7"/>
  <c r="Z13" i="7"/>
  <c r="Y13" i="7"/>
  <c r="Z12" i="7"/>
  <c r="Y12" i="7"/>
  <c r="Y15" i="7" s="1"/>
  <c r="X11" i="7"/>
  <c r="W11" i="7"/>
  <c r="V11" i="7"/>
  <c r="U11" i="7"/>
  <c r="T11" i="7"/>
  <c r="S11" i="7"/>
  <c r="R11" i="7"/>
  <c r="Q11" i="7"/>
  <c r="Q30" i="7" s="1"/>
  <c r="P11" i="7"/>
  <c r="O11" i="7"/>
  <c r="N11" i="7"/>
  <c r="M11" i="7"/>
  <c r="L11" i="7"/>
  <c r="K11" i="7"/>
  <c r="J11" i="7"/>
  <c r="I11" i="7"/>
  <c r="I30" i="7" s="1"/>
  <c r="H11" i="7"/>
  <c r="G11" i="7"/>
  <c r="F11" i="7"/>
  <c r="E11" i="7"/>
  <c r="D11" i="7"/>
  <c r="C11" i="7"/>
  <c r="Z10" i="7"/>
  <c r="Y10" i="7"/>
  <c r="Z9" i="7"/>
  <c r="Y9" i="7"/>
  <c r="Z8" i="7"/>
  <c r="Y8" i="7"/>
  <c r="Z6" i="7"/>
  <c r="AA6" i="7" s="1"/>
  <c r="Y6" i="7"/>
  <c r="D27" i="9" l="1"/>
  <c r="E27" i="9" s="1"/>
  <c r="E26" i="9"/>
  <c r="E30" i="7"/>
  <c r="M30" i="7"/>
  <c r="U30" i="7"/>
  <c r="AA9" i="7"/>
  <c r="H30" i="7"/>
  <c r="P30" i="7"/>
  <c r="P31" i="7" s="1"/>
  <c r="X30" i="7"/>
  <c r="X31" i="7" s="1"/>
  <c r="Z20" i="7"/>
  <c r="F30" i="7"/>
  <c r="N30" i="7"/>
  <c r="V30" i="7"/>
  <c r="Y20" i="7"/>
  <c r="Y22" i="7" s="1"/>
  <c r="Y26" i="8"/>
  <c r="Y11" i="7"/>
  <c r="J30" i="7"/>
  <c r="J31" i="7" s="1"/>
  <c r="AA27" i="7"/>
  <c r="C30" i="7"/>
  <c r="K30" i="7"/>
  <c r="S30" i="7"/>
  <c r="G30" i="7"/>
  <c r="O30" i="7"/>
  <c r="W30" i="7"/>
  <c r="AA10" i="7"/>
  <c r="R30" i="7"/>
  <c r="AA21" i="7"/>
  <c r="AA13" i="10"/>
  <c r="D30" i="7"/>
  <c r="L30" i="7"/>
  <c r="L31" i="7" s="1"/>
  <c r="T30" i="7"/>
  <c r="T31" i="7" s="1"/>
  <c r="Z15" i="7"/>
  <c r="Z26" i="8"/>
  <c r="AA14" i="7"/>
  <c r="O13" i="10"/>
  <c r="W13" i="10"/>
  <c r="G13" i="10"/>
  <c r="Q13" i="10"/>
  <c r="R14" i="10" s="1"/>
  <c r="J14" i="10"/>
  <c r="AA7" i="10"/>
  <c r="E13" i="10"/>
  <c r="M13" i="10"/>
  <c r="F13" i="10"/>
  <c r="H13" i="10"/>
  <c r="P13" i="10"/>
  <c r="X13" i="10"/>
  <c r="D13" i="10"/>
  <c r="L13" i="10"/>
  <c r="L14" i="10" s="1"/>
  <c r="T13" i="10"/>
  <c r="T14" i="10" s="1"/>
  <c r="U13" i="10"/>
  <c r="N12" i="10"/>
  <c r="N13" i="10" s="1"/>
  <c r="V12" i="10"/>
  <c r="V13" i="10" s="1"/>
  <c r="AA23" i="8"/>
  <c r="AA7" i="8"/>
  <c r="E27" i="8"/>
  <c r="F28" i="8" s="1"/>
  <c r="U27" i="8"/>
  <c r="V28" i="8" s="1"/>
  <c r="H27" i="8"/>
  <c r="H28" i="8" s="1"/>
  <c r="N27" i="8"/>
  <c r="AA12" i="8"/>
  <c r="P28" i="8"/>
  <c r="AA10" i="8"/>
  <c r="AA16" i="8"/>
  <c r="AA19" i="8"/>
  <c r="AA17" i="8"/>
  <c r="AA9" i="8"/>
  <c r="AA21" i="8"/>
  <c r="AA22" i="8"/>
  <c r="AA13" i="8"/>
  <c r="D27" i="8"/>
  <c r="L27" i="8"/>
  <c r="T27" i="8"/>
  <c r="H26" i="8"/>
  <c r="X26" i="8"/>
  <c r="X28" i="8"/>
  <c r="P26" i="8"/>
  <c r="AA11" i="8"/>
  <c r="Y14" i="8"/>
  <c r="Y27" i="8" s="1"/>
  <c r="AA25" i="8"/>
  <c r="Z14" i="8"/>
  <c r="I27" i="8"/>
  <c r="J28" i="8" s="1"/>
  <c r="Q27" i="8"/>
  <c r="R28" i="8" s="1"/>
  <c r="AA20" i="8"/>
  <c r="C27" i="8"/>
  <c r="K27" i="8"/>
  <c r="S27" i="8"/>
  <c r="T28" i="8" s="1"/>
  <c r="E26" i="8"/>
  <c r="U26" i="8"/>
  <c r="AA18" i="8"/>
  <c r="F26" i="8"/>
  <c r="N26" i="8"/>
  <c r="V26" i="8"/>
  <c r="M27" i="8"/>
  <c r="G26" i="8"/>
  <c r="W26" i="8"/>
  <c r="O26" i="8"/>
  <c r="J26" i="8"/>
  <c r="R26" i="8"/>
  <c r="AA13" i="7"/>
  <c r="Z11" i="7"/>
  <c r="AA24" i="7"/>
  <c r="AA28" i="7"/>
  <c r="AA12" i="7"/>
  <c r="AA26" i="7"/>
  <c r="Y29" i="7"/>
  <c r="Y30" i="7" s="1"/>
  <c r="D31" i="7"/>
  <c r="R31" i="7"/>
  <c r="F31" i="7"/>
  <c r="N31" i="7"/>
  <c r="V31" i="7"/>
  <c r="Y33" i="7"/>
  <c r="Z29" i="7"/>
  <c r="AA8" i="7"/>
  <c r="AA18" i="7"/>
  <c r="G29" i="6"/>
  <c r="H29" i="6"/>
  <c r="O29" i="6"/>
  <c r="P29" i="6"/>
  <c r="W29" i="6"/>
  <c r="X29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Z28" i="6"/>
  <c r="C28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Z20" i="6"/>
  <c r="C20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C15" i="6"/>
  <c r="D11" i="6"/>
  <c r="D29" i="6" s="1"/>
  <c r="E11" i="6"/>
  <c r="E29" i="6" s="1"/>
  <c r="F11" i="6"/>
  <c r="F29" i="6" s="1"/>
  <c r="G11" i="6"/>
  <c r="H11" i="6"/>
  <c r="I11" i="6"/>
  <c r="I29" i="6" s="1"/>
  <c r="J11" i="6"/>
  <c r="J29" i="6" s="1"/>
  <c r="K11" i="6"/>
  <c r="K29" i="6" s="1"/>
  <c r="L11" i="6"/>
  <c r="L29" i="6" s="1"/>
  <c r="M11" i="6"/>
  <c r="M29" i="6" s="1"/>
  <c r="N11" i="6"/>
  <c r="N29" i="6" s="1"/>
  <c r="O11" i="6"/>
  <c r="P11" i="6"/>
  <c r="Q11" i="6"/>
  <c r="Q29" i="6" s="1"/>
  <c r="R11" i="6"/>
  <c r="R29" i="6" s="1"/>
  <c r="S11" i="6"/>
  <c r="S29" i="6" s="1"/>
  <c r="T11" i="6"/>
  <c r="T29" i="6" s="1"/>
  <c r="U11" i="6"/>
  <c r="U29" i="6" s="1"/>
  <c r="V11" i="6"/>
  <c r="V29" i="6" s="1"/>
  <c r="W11" i="6"/>
  <c r="X11" i="6"/>
  <c r="C11" i="6"/>
  <c r="C29" i="6" s="1"/>
  <c r="AC29" i="6"/>
  <c r="AB29" i="6"/>
  <c r="Z21" i="6"/>
  <c r="Y21" i="6"/>
  <c r="Z19" i="6"/>
  <c r="Y19" i="6"/>
  <c r="Z27" i="6"/>
  <c r="Y27" i="6"/>
  <c r="Z18" i="6"/>
  <c r="Y18" i="6"/>
  <c r="Y20" i="6" s="1"/>
  <c r="Z26" i="6"/>
  <c r="Y26" i="6"/>
  <c r="Y28" i="6" s="1"/>
  <c r="Z16" i="6"/>
  <c r="Y16" i="6"/>
  <c r="Z25" i="6"/>
  <c r="Y25" i="6"/>
  <c r="Z24" i="6"/>
  <c r="Y24" i="6"/>
  <c r="Z10" i="6"/>
  <c r="Y10" i="6"/>
  <c r="Z23" i="6"/>
  <c r="Y23" i="6"/>
  <c r="Z14" i="6"/>
  <c r="Y14" i="6"/>
  <c r="Z13" i="6"/>
  <c r="Y13" i="6"/>
  <c r="Z8" i="6"/>
  <c r="Y8" i="6"/>
  <c r="Z12" i="6"/>
  <c r="Y12" i="6"/>
  <c r="Z9" i="6"/>
  <c r="Y9" i="6"/>
  <c r="Z6" i="6"/>
  <c r="Y6" i="6"/>
  <c r="X22" i="5"/>
  <c r="H29" i="5" s="1"/>
  <c r="X23" i="5"/>
  <c r="J23" i="5"/>
  <c r="H23" i="5"/>
  <c r="AA11" i="5"/>
  <c r="AA12" i="5"/>
  <c r="AA21" i="5"/>
  <c r="V22" i="5"/>
  <c r="H38" i="5" s="1"/>
  <c r="O38" i="5" s="1"/>
  <c r="U22" i="5"/>
  <c r="G38" i="5" s="1"/>
  <c r="T22" i="5"/>
  <c r="H37" i="5" s="1"/>
  <c r="O37" i="5" s="1"/>
  <c r="S22" i="5"/>
  <c r="G37" i="5" s="1"/>
  <c r="R22" i="5"/>
  <c r="H39" i="5" s="1"/>
  <c r="O39" i="5" s="1"/>
  <c r="Q22" i="5"/>
  <c r="G39" i="5" s="1"/>
  <c r="P22" i="5"/>
  <c r="H32" i="5" s="1"/>
  <c r="O22" i="5"/>
  <c r="G32" i="5" s="1"/>
  <c r="N22" i="5"/>
  <c r="H31" i="5" s="1"/>
  <c r="O31" i="5" s="1"/>
  <c r="M22" i="5"/>
  <c r="G31" i="5" s="1"/>
  <c r="L22" i="5"/>
  <c r="H30" i="5" s="1"/>
  <c r="O30" i="5" s="1"/>
  <c r="K22" i="5"/>
  <c r="G30" i="5" s="1"/>
  <c r="J22" i="5"/>
  <c r="H34" i="5" s="1"/>
  <c r="O34" i="5" s="1"/>
  <c r="I22" i="5"/>
  <c r="G34" i="5" s="1"/>
  <c r="H22" i="5"/>
  <c r="H35" i="5" s="1"/>
  <c r="O35" i="5" s="1"/>
  <c r="F22" i="5"/>
  <c r="H36" i="5" s="1"/>
  <c r="O36" i="5" s="1"/>
  <c r="G22" i="5"/>
  <c r="G35" i="5" s="1"/>
  <c r="D22" i="5"/>
  <c r="H33" i="5" s="1"/>
  <c r="O33" i="5" s="1"/>
  <c r="E22" i="5"/>
  <c r="G36" i="5" s="1"/>
  <c r="C22" i="5"/>
  <c r="G33" i="5" s="1"/>
  <c r="Z7" i="5"/>
  <c r="AA7" i="5" s="1"/>
  <c r="Z8" i="5"/>
  <c r="AA8" i="5" s="1"/>
  <c r="Z9" i="5"/>
  <c r="AA9" i="5" s="1"/>
  <c r="Z10" i="5"/>
  <c r="AA10" i="5" s="1"/>
  <c r="Z11" i="5"/>
  <c r="Z12" i="5"/>
  <c r="Z13" i="5"/>
  <c r="AA13" i="5" s="1"/>
  <c r="Z14" i="5"/>
  <c r="AA14" i="5" s="1"/>
  <c r="Z15" i="5"/>
  <c r="AA15" i="5" s="1"/>
  <c r="Z16" i="5"/>
  <c r="AA16" i="5" s="1"/>
  <c r="Z17" i="5"/>
  <c r="AA17" i="5" s="1"/>
  <c r="Z18" i="5"/>
  <c r="AA18" i="5" s="1"/>
  <c r="Z19" i="5"/>
  <c r="Z20" i="5"/>
  <c r="Z21" i="5"/>
  <c r="Z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6" i="5"/>
  <c r="W22" i="5"/>
  <c r="G29" i="5" s="1"/>
  <c r="Y25" i="5" l="1"/>
  <c r="Z27" i="8"/>
  <c r="L23" i="5"/>
  <c r="H31" i="7"/>
  <c r="N23" i="5"/>
  <c r="G40" i="5"/>
  <c r="AA6" i="5"/>
  <c r="P23" i="5"/>
  <c r="O29" i="5"/>
  <c r="H40" i="5"/>
  <c r="R23" i="5"/>
  <c r="O32" i="5"/>
  <c r="D23" i="5"/>
  <c r="T23" i="5"/>
  <c r="Z33" i="7"/>
  <c r="AA19" i="5"/>
  <c r="F23" i="5"/>
  <c r="V23" i="5"/>
  <c r="AA29" i="7"/>
  <c r="Z22" i="7"/>
  <c r="AA22" i="7" s="1"/>
  <c r="X14" i="10"/>
  <c r="P14" i="10"/>
  <c r="H14" i="10"/>
  <c r="F14" i="10"/>
  <c r="N14" i="10"/>
  <c r="Y16" i="10"/>
  <c r="Z16" i="10"/>
  <c r="D14" i="10"/>
  <c r="V14" i="10"/>
  <c r="AA26" i="8"/>
  <c r="Z30" i="8"/>
  <c r="N28" i="8"/>
  <c r="AA14" i="8"/>
  <c r="L28" i="8"/>
  <c r="Y30" i="8"/>
  <c r="D28" i="8"/>
  <c r="Z30" i="7"/>
  <c r="AA30" i="7" s="1"/>
  <c r="Y15" i="6"/>
  <c r="V30" i="6"/>
  <c r="Y11" i="6"/>
  <c r="Y29" i="6" s="1"/>
  <c r="Z11" i="6"/>
  <c r="J30" i="6"/>
  <c r="AA12" i="6"/>
  <c r="P30" i="6"/>
  <c r="Z15" i="6"/>
  <c r="AA16" i="6"/>
  <c r="AA23" i="6"/>
  <c r="R30" i="6"/>
  <c r="F30" i="6"/>
  <c r="N30" i="6"/>
  <c r="H30" i="6"/>
  <c r="X30" i="6"/>
  <c r="AA10" i="6"/>
  <c r="AA26" i="6"/>
  <c r="AA13" i="6"/>
  <c r="AA9" i="6"/>
  <c r="AA18" i="6"/>
  <c r="L30" i="6"/>
  <c r="AA14" i="6"/>
  <c r="AA25" i="6"/>
  <c r="AA8" i="6"/>
  <c r="AA21" i="6"/>
  <c r="AA24" i="6"/>
  <c r="T30" i="6"/>
  <c r="AA27" i="6"/>
  <c r="AA6" i="6"/>
  <c r="D30" i="6"/>
  <c r="Z25" i="5"/>
  <c r="Z22" i="5"/>
  <c r="AA22" i="5" s="1"/>
  <c r="Y22" i="5"/>
  <c r="Z29" i="6" l="1"/>
  <c r="AA27" i="8"/>
  <c r="Y32" i="6"/>
  <c r="Z32" i="6"/>
  <c r="AA29" i="6"/>
  <c r="AC22" i="5" l="1"/>
  <c r="AB22" i="5"/>
  <c r="K21" i="4"/>
  <c r="J21" i="4"/>
  <c r="H21" i="4"/>
  <c r="I21" i="4" s="1"/>
  <c r="G21" i="4" s="1"/>
  <c r="E21" i="4"/>
  <c r="I19" i="4"/>
  <c r="G19" i="4"/>
  <c r="F19" i="4"/>
  <c r="I18" i="4"/>
  <c r="G18" i="4" s="1"/>
  <c r="F18" i="4"/>
  <c r="I17" i="4"/>
  <c r="G17" i="4" s="1"/>
  <c r="F17" i="4"/>
  <c r="I16" i="4"/>
  <c r="G16" i="4" s="1"/>
  <c r="F16" i="4"/>
  <c r="I15" i="4"/>
  <c r="G15" i="4" s="1"/>
  <c r="F15" i="4"/>
  <c r="I12" i="4"/>
  <c r="G12" i="4"/>
  <c r="F12" i="4"/>
  <c r="I10" i="4"/>
  <c r="G10" i="4" s="1"/>
  <c r="F10" i="4"/>
  <c r="I9" i="4"/>
  <c r="G9" i="4" s="1"/>
  <c r="F9" i="4"/>
  <c r="I8" i="4"/>
  <c r="G8" i="4" s="1"/>
  <c r="F8" i="4"/>
  <c r="I7" i="4"/>
  <c r="G7" i="4" s="1"/>
  <c r="F7" i="4"/>
  <c r="I6" i="4"/>
  <c r="G6" i="4" s="1"/>
  <c r="F21" i="4" l="1"/>
</calcChain>
</file>

<file path=xl/sharedStrings.xml><?xml version="1.0" encoding="utf-8"?>
<sst xmlns="http://schemas.openxmlformats.org/spreadsheetml/2006/main" count="892" uniqueCount="335">
  <si>
    <t>बजेट उप-शिर्षक</t>
  </si>
  <si>
    <t>सि.नं.</t>
  </si>
  <si>
    <t>इकाई</t>
  </si>
  <si>
    <t>विनियोजन र लक्ष्य</t>
  </si>
  <si>
    <t>भौतिक लक्ष्य</t>
  </si>
  <si>
    <t>भौतिक प्रगति</t>
  </si>
  <si>
    <t>परिमाण</t>
  </si>
  <si>
    <t>प्रगति प्रतिशत</t>
  </si>
  <si>
    <t>वित्तिय प्रगति</t>
  </si>
  <si>
    <t>प्रगती प्रतिशत</t>
  </si>
  <si>
    <t>3080190२3(खानेपानी सिचाइ तथा उर्जा विकास मन्त्रालय[३०८००९०१३])  निर्देशनालय र कार्यालय चालु</t>
  </si>
  <si>
    <t>308911254(खानेपानी सेवा विस्तार तथा पुनस्थापना कार्यक्रम - संघ ससर्त अनुदान)</t>
  </si>
  <si>
    <t>308911264(मझौला सिचाइ आयोजना - संघ ससर्त अनुदान)</t>
  </si>
  <si>
    <t>308911244(जलवायु अनुकुलित बृहत खानेपानी आयोजना - संघ ससर्त अनुदान)</t>
  </si>
  <si>
    <t>308911204(एकीकृत उर्जा तथा सिचाइ विशेष कार्यक्रम - संघ ससर्त अनुदान)</t>
  </si>
  <si>
    <t>308911224(भुमिगत स्यालो तथा डिप ट्युववेल सिचाइ आयोजना - संघ ससर्त अनुदान)</t>
  </si>
  <si>
    <t>308019044(नदी नियन्त्रण तथा पहिरो व्यवस्थापन आयोजनाहरु)</t>
  </si>
  <si>
    <t>3089112१4(खानेपानी तथा गुणस्तर सुधार कार्यक्रम- संघ ससर्त अनुदान)</t>
  </si>
  <si>
    <t>3080190१4(खानेपानी सिचाइ तथा उर्जा विकास निर्देशनालय)</t>
  </si>
  <si>
    <t>308019054(खानेपानी तथा सरसफाइ सम्बन्धी कार्यक्रम )</t>
  </si>
  <si>
    <t>3089112८4(मर्मत सम्भार आयोजना - संघ ससर्त अनुदान)</t>
  </si>
  <si>
    <t>308019034(सिचाइ आयोजनाहरु)</t>
  </si>
  <si>
    <t>3089112७4(नदी नियन्त्रण - संघ ससर्त अनुदान)</t>
  </si>
  <si>
    <r>
      <t>308019024</t>
    </r>
    <r>
      <rPr>
        <sz val="11"/>
        <color theme="1"/>
        <rFont val="Calibri"/>
        <family val="2"/>
        <scheme val="minor"/>
      </rPr>
      <t xml:space="preserve">  खानेपानी,सिचाई तथा उर्जा विकास कार्यालय समानीकरण र जलस्रोत तथा ऊर्जा विकास मन्त्रालय[३०८००९०१४]</t>
    </r>
  </si>
  <si>
    <r>
      <rPr>
        <sz val="11"/>
        <color theme="1"/>
        <rFont val="Kalimati"/>
        <charset val="1"/>
      </rPr>
      <t xml:space="preserve"> 308911234 </t>
    </r>
    <r>
      <rPr>
        <sz val="11"/>
        <color theme="1"/>
        <rFont val="Calibri"/>
        <family val="2"/>
        <scheme val="minor"/>
      </rPr>
      <t>नया प्रविधिमा आधारित नदि नियन्त्रण कार्यक्रम संघ</t>
    </r>
  </si>
  <si>
    <t>अन्य विवरण</t>
  </si>
  <si>
    <t>कार्यक्रम कार्यान्वयनको प्रतिफल तथा प्रभावस्तरको उपलब्धीहरु</t>
  </si>
  <si>
    <t>संघ र स्थानीय तहसँग समन्वय र सहकार्यमा सम्पादन गर्नुपर्ने कार्यक्रमहरु तथा विषयहरु</t>
  </si>
  <si>
    <t>संघीय सरकारसँग गर्नुपर्ने माग, समन्वय तथा सहकार्यका विषयहरु</t>
  </si>
  <si>
    <t>प्रदेश सरकार कार्यविभाजन नियमावलीमा सुधार तथा हेरफेर गर्नुपर्ने भए सो सम्बन्धी विषयहरु</t>
  </si>
  <si>
    <t>बजेट कार्यान्वयनबाट हासिल भएका मुख्य मुख्य उपलब्धीहरु तथा सिकाई (समग्र एकिकृत उपलब्धीहरु</t>
  </si>
  <si>
    <t>बेरुजु फछ्यौटको अवस्था</t>
  </si>
  <si>
    <t xml:space="preserve">कार्यक्रम तथा क्रियाकलाप सम्बन्धी महत्वपूर्ण अडियो/भिडियो सामाग्री तथा तस्बिरहरु </t>
  </si>
  <si>
    <t>बजेट खर्च रु लाखमा</t>
  </si>
  <si>
    <t>विनियोजन रकम रु लाखमा</t>
  </si>
  <si>
    <t>कुल  बिनियोजन योजना संख्या</t>
  </si>
  <si>
    <t xml:space="preserve"> सम्झौता भएका योजनाहरुको संख्या </t>
  </si>
  <si>
    <t>पहिलो चौमासिक प्रगति खर्च रु लाखमा</t>
  </si>
  <si>
    <t>कुल जम्मा</t>
  </si>
  <si>
    <t>चालु आ.व २०८०/८१ को  प्रथम चौमाशिक प्रगति विवरण</t>
  </si>
  <si>
    <t xml:space="preserve"> सम्झौता हुन नसकेका योजनाहरुको संख्या र सम्झौता हुननसक्नुको कारण</t>
  </si>
  <si>
    <t>गोटा</t>
  </si>
  <si>
    <t>सम्झौता हुने प्रक्रियामा रहेको</t>
  </si>
  <si>
    <t>कार्यालयको नामः खानेपानी सिचाइ तथा उर्जा विकास कार्यालय, कालिकोट</t>
  </si>
  <si>
    <t>कालिकोट</t>
  </si>
  <si>
    <t>जाजरकोट</t>
  </si>
  <si>
    <t>रुकुम पश्चिम</t>
  </si>
  <si>
    <t>सल्यान</t>
  </si>
  <si>
    <t>सुर्खेत</t>
  </si>
  <si>
    <t>दैलेख</t>
  </si>
  <si>
    <t>जुम्ला</t>
  </si>
  <si>
    <t>मुगु</t>
  </si>
  <si>
    <t>हुम्ला</t>
  </si>
  <si>
    <t>डोल्पा</t>
  </si>
  <si>
    <t>मन्त्रालय</t>
  </si>
  <si>
    <t>308019024  खानेपानी,सिचाई तथा उर्जा विकास कार्यालय समानीकरण र जलस्रोत तथा ऊर्जा विकास मन्त्रालय[३०८००९०१४]</t>
  </si>
  <si>
    <t>3080190२3(खानेपानी सिचाइ तथा उर्जा विकास मन्त्रालय [३०८००९०१३])  निर्देशनालय र कार्यालय चालु</t>
  </si>
  <si>
    <t>308911234 नयाँ प्रविधिमा आधारित नदि नियन्त्रण कार्यक्रम संघ</t>
  </si>
  <si>
    <t>खानेपानी, सिंचाई तथा ऊर्जा विकास मन्त्रालय, वीरेन्द्रनगर, सुर्खेत |</t>
  </si>
  <si>
    <t>चालु आ.व.२०८०/८१ को प्रथम चौमाशिक प्रगति विवरण</t>
  </si>
  <si>
    <t>पहिलो चौमासिक प्रगति खर्च रु. लाखमा</t>
  </si>
  <si>
    <t>नवीकरणीय ऊर्जा प्रविधि जडान</t>
  </si>
  <si>
    <t>10 जिल्ला र मन्त्रालयको जम्मा</t>
  </si>
  <si>
    <t>जिल्ला गत प्रगति प्रतिशत</t>
  </si>
  <si>
    <t>समानीकरण अनुदान तर्फ</t>
  </si>
  <si>
    <t>ससर्त अनुदान तर्फ:</t>
  </si>
  <si>
    <t>जम्मा</t>
  </si>
  <si>
    <t>10 जिल्ला कार्यालय र मन्त्रालयको जम्मा</t>
  </si>
  <si>
    <t>चालु</t>
  </si>
  <si>
    <t>चालु तर्फ</t>
  </si>
  <si>
    <t>खानेपानी तर्फ</t>
  </si>
  <si>
    <t>सिंचाई तर्फ</t>
  </si>
  <si>
    <t>नदि नियन्त्रण तर्फ</t>
  </si>
  <si>
    <t xml:space="preserve"> चालु तर्फ</t>
  </si>
  <si>
    <t>उर्जा तथा अन्य पुजीगत</t>
  </si>
  <si>
    <t>मन्त्रालय/ कार्यालय</t>
  </si>
  <si>
    <t>समानीकरण</t>
  </si>
  <si>
    <t xml:space="preserve">सशर्त </t>
  </si>
  <si>
    <t xml:space="preserve">जम्मा </t>
  </si>
  <si>
    <t xml:space="preserve">विनियोजन </t>
  </si>
  <si>
    <t>खर्च</t>
  </si>
  <si>
    <t xml:space="preserve">समानीकरण तर्फ विनियोजन </t>
  </si>
  <si>
    <t>सशर्त तर्फ विनियोजन</t>
  </si>
  <si>
    <t>जम्मा बिनियोजन</t>
  </si>
  <si>
    <t>खर्च %</t>
  </si>
  <si>
    <t>रुकुम</t>
  </si>
  <si>
    <t>मन्त्रालय/कार्यालय</t>
  </si>
  <si>
    <t xml:space="preserve"> चौमासिक खर्च रु लाखमा</t>
  </si>
  <si>
    <t xml:space="preserve"> बार्षिक विनियोजन  रु लाखमा </t>
  </si>
  <si>
    <t>कार्यालयको जम्मा</t>
  </si>
  <si>
    <t xml:space="preserve">कार्यालयको नाम: </t>
  </si>
  <si>
    <t>क्र.स</t>
  </si>
  <si>
    <t>कार्यक्रम/आयोजनाको नाम</t>
  </si>
  <si>
    <t>विनियोजित बजेट रु हजारमा</t>
  </si>
  <si>
    <t>बजेट खर्च रु हजारमा</t>
  </si>
  <si>
    <t>प्रगति %</t>
  </si>
  <si>
    <t>वित्तीय</t>
  </si>
  <si>
    <t>भौतिक</t>
  </si>
  <si>
    <t>(क)</t>
  </si>
  <si>
    <t>समानीकरण तर्फका योजनाहरु</t>
  </si>
  <si>
    <t>अ</t>
  </si>
  <si>
    <t>सिंचाई संरचना निर्माण</t>
  </si>
  <si>
    <t>आ</t>
  </si>
  <si>
    <t>खानेपानी संरचना निर्माण</t>
  </si>
  <si>
    <t>इ</t>
  </si>
  <si>
    <t>नदिनियंत्रण तथा पहिरो व्यस्थापन  तर्फ</t>
  </si>
  <si>
    <t>उर्जा तर्फ</t>
  </si>
  <si>
    <t>अन्य पुजीगत</t>
  </si>
  <si>
    <t>(ख)</t>
  </si>
  <si>
    <t>संघ सशर्त तर्फका योजनाहरु</t>
  </si>
  <si>
    <t>कैफियत ( प्रगति कम हुनु तथा हुन नसक्नुको कारण सहित योजनाको अथार्त अवस्था खुलाउने)</t>
  </si>
  <si>
    <r>
      <t xml:space="preserve">प्राप्त उपलब्धि </t>
    </r>
    <r>
      <rPr>
        <b/>
        <sz val="10"/>
        <color rgb="FF000000"/>
        <rFont val="Arial"/>
        <family val="2"/>
      </rPr>
      <t>(थप सिंचाई सुबिधा पुगेको क्षेत्रफल (Ha),</t>
    </r>
    <r>
      <rPr>
        <b/>
        <sz val="10"/>
        <color rgb="FF000000"/>
        <rFont val="Mangal"/>
        <family val="1"/>
      </rPr>
      <t>थप खानेपानी,बिधुत सुबिधा पुगेको जनसंख्या र नदि नियन्त्रण कार्यबाट उकास भएको जग्गाको क्षेत्रफल (</t>
    </r>
    <r>
      <rPr>
        <b/>
        <sz val="10"/>
        <color rgb="FF000000"/>
        <rFont val="Arial"/>
        <family val="2"/>
      </rPr>
      <t xml:space="preserve">Ha) </t>
    </r>
    <r>
      <rPr>
        <b/>
        <sz val="10"/>
        <color rgb="FF000000"/>
        <rFont val="Mangal"/>
        <family val="1"/>
      </rPr>
      <t>बिषय गत रुपमा उल्लेख गर्ने</t>
    </r>
  </si>
  <si>
    <r>
      <t xml:space="preserve">प्राप्त उपलब्धि </t>
    </r>
    <r>
      <rPr>
        <b/>
        <sz val="10"/>
        <color rgb="FF000000"/>
        <rFont val="Arial"/>
        <family val="2"/>
      </rPr>
      <t/>
    </r>
  </si>
  <si>
    <t xml:space="preserve"> नया थप सिंचाई सुबिधा विस्तार भएको क्षेत्रफल (Ha)</t>
  </si>
  <si>
    <t>महिलाको संख्या</t>
  </si>
  <si>
    <t>निर्माण भएका मुख्य सिंचाई संरचना</t>
  </si>
  <si>
    <t>Canal Lining (m)</t>
  </si>
  <si>
    <t>चालु आ.व २०८०/८१ को बार्षिक प्रगति विवरण</t>
  </si>
  <si>
    <t xml:space="preserve"> नया थप खानेपानी सेवा विस्तार भएको घरधुरी संख्या</t>
  </si>
  <si>
    <t>प्रणालीको गुणस्तर सुधार भइ खानेपानी सेवा  प्रभावकारी भएको घरधुरी संख्या</t>
  </si>
  <si>
    <t>निर्माण भएका मुख्य खानेपानी संरचना</t>
  </si>
  <si>
    <t>कुल पाइप लाइन (m)</t>
  </si>
  <si>
    <t xml:space="preserve">खानेपानी तर्फको कुल जम्मा </t>
  </si>
  <si>
    <t>पुरुषको संख्या</t>
  </si>
  <si>
    <t>लाभान्वित जनसंख्याको बर्गिकरण</t>
  </si>
  <si>
    <r>
      <rPr>
        <b/>
        <sz val="10"/>
        <color rgb="FF000000"/>
        <rFont val="Arial"/>
        <family val="2"/>
      </rPr>
      <t>प्रणालीको गुणस्तर सुधार तथा पुनस्थापना भइ सिंचाई सुबिधा प्रभावकारी भएको क्षेत्रफल (Ha)</t>
    </r>
    <r>
      <rPr>
        <b/>
        <sz val="10"/>
        <color rgb="FF000000"/>
        <rFont val="Mangal"/>
        <family val="1"/>
      </rPr>
      <t/>
    </r>
  </si>
  <si>
    <t>Irrigation Pond(No.)</t>
  </si>
  <si>
    <t xml:space="preserve"> जम्मा घरधुरी संख्या </t>
  </si>
  <si>
    <t>दलित घरधुरी संख्या</t>
  </si>
  <si>
    <t>आदिबासी जनजातीहरुको घरधुरी संख्या</t>
  </si>
  <si>
    <t>अपाङ्गको संख्या</t>
  </si>
  <si>
    <t>खस आर्य घरधुरी संख्या</t>
  </si>
  <si>
    <t>Reservoir Tank (No.)</t>
  </si>
  <si>
    <t xml:space="preserve"> नदिनियंत्रण संरचना बाट उकाश भएको क्षेत्रफल (Ha)</t>
  </si>
  <si>
    <t xml:space="preserve"> नदिनियंत्रण संरचना बाट सम्रक्षण भएको क्षेत्रफल (Ha)</t>
  </si>
  <si>
    <t>Embankment (m)</t>
  </si>
  <si>
    <t>Spurs or Groynes(No.)</t>
  </si>
  <si>
    <t>चालु आ.व २०८०/८१ को  बार्षिक प्रगति विवरण</t>
  </si>
  <si>
    <t>निर्माण भएका मुख्य नदिनियंत्रण संरचना</t>
  </si>
  <si>
    <t>निर्माण भएका मुख्य उर्जा संरचना</t>
  </si>
  <si>
    <t xml:space="preserve">  बिधुत उत्पादन(KW)</t>
  </si>
  <si>
    <t xml:space="preserve"> नया थप बिधुत सेवा प्राप्त भएको घरधुरी संख्या</t>
  </si>
  <si>
    <t>Microhydro or solar minigrid संख्या</t>
  </si>
  <si>
    <t>Main Transimision line(Km)</t>
  </si>
  <si>
    <t>Main Distribution Line(Km)</t>
  </si>
  <si>
    <t xml:space="preserve"> कुल जम्मा </t>
  </si>
  <si>
    <t xml:space="preserve"> सिंचाई तर्फको कुल जम्मा</t>
  </si>
  <si>
    <t xml:space="preserve"> नदिनियंत्रण तर्फको जम्मा</t>
  </si>
  <si>
    <t>क्र.सं.</t>
  </si>
  <si>
    <t>(अ)</t>
  </si>
  <si>
    <t>समानीकरण तर्फका आयोजनाहरु</t>
  </si>
  <si>
    <t>क</t>
  </si>
  <si>
    <t>ख</t>
  </si>
  <si>
    <t>ग</t>
  </si>
  <si>
    <t>नदि नियन्त्रण तथा पहिरो व्यस्थापन तर्फ</t>
  </si>
  <si>
    <t>सिंचाई संरचना निर्माण तर्फ</t>
  </si>
  <si>
    <t>खानेपानी संरचना निर्माण तर्फ</t>
  </si>
  <si>
    <t>घ</t>
  </si>
  <si>
    <t>(आ)</t>
  </si>
  <si>
    <t>संघ सशर्त तर्फका आयोजनाहरु</t>
  </si>
  <si>
    <t>जलवायु अनुकुलित वृहत खानेपानी आयोजना</t>
  </si>
  <si>
    <t>१)</t>
  </si>
  <si>
    <t>खानेपानी तथा गुणस्तर सुधार कार्यक्रम</t>
  </si>
  <si>
    <t>समानीकरण तर्फको कुल जम्मा रु.</t>
  </si>
  <si>
    <t>संघ सशर्त तर्फको कुल जम्मा रु.</t>
  </si>
  <si>
    <t>कार्यालयको कुल जम्मा रु.</t>
  </si>
  <si>
    <t>प्रगति खर्च रु. लाखमा</t>
  </si>
  <si>
    <t>कैफियत (सम्झौता भए/नभएको, कार्यान्वयनको लागि कुनै समस्या तथा सम्झौता हुन नसक्नुको कारणसहित योजनाको यथार्थ अवस्था खुलाउने)</t>
  </si>
  <si>
    <t xml:space="preserve">सम्झौता भएका आयोजनाहरुको संख्या </t>
  </si>
  <si>
    <t xml:space="preserve">सम्झौता हुन नसकेका आयोजनाहरुको संख्या </t>
  </si>
  <si>
    <t>चालु तर्फ जम्मा</t>
  </si>
  <si>
    <t>पुँजीगत तर्फ</t>
  </si>
  <si>
    <t>पुँजीगत तर्फ जम्मा</t>
  </si>
  <si>
    <t>कुल आयोजना संख्या</t>
  </si>
  <si>
    <t>कुल जम्मा (चालु+पुँजीगत)</t>
  </si>
  <si>
    <t>3080190२3 (जलस्रोत तथा ऊर्जा विकास मन्त्रालय [३०८००९०१३]) खानेपानी, सिंचाइ तथा ऊर्जा विकास निर्देशनालय र कार्यालय चालु</t>
  </si>
  <si>
    <t>308911244 (जलवायु अनुकुलित बृहत खानेपानी आयोजना-संघ ससर्त अनुदान)</t>
  </si>
  <si>
    <t>308911254 (खानेपानी सेवा विस्तार तथा पुनस्थापना कार्यक्रम-संघ ससर्त अनुदान)</t>
  </si>
  <si>
    <t>3089112१4 (खानेपानी तथा गुणस्तर सुधार कार्यक्रम-संघ ससर्त अनुदान)</t>
  </si>
  <si>
    <t>308019054 (खानेपानी तथा सरसफाइ सम्बन्धी कार्यक्रम )</t>
  </si>
  <si>
    <t>308019034 (सिंचाइ आयोजनाहरु)</t>
  </si>
  <si>
    <t>308019044 (नदी नियन्त्रण तथा पहिरो व्यवस्थापन आयोजनाहरु)</t>
  </si>
  <si>
    <t>3080190१4 (खानेपानी, सिंचाइ तथा ऊर्जा विकास निर्देशनालय)</t>
  </si>
  <si>
    <t>308019024 (खानेपानी, सिंचाइ तथा ऊर्जा विकास कार्यालय समानीकरण र जलस्रोत तथा ऊर्जा विकास मन्त्रालय [३०८००९०१४])</t>
  </si>
  <si>
    <t>ऊर्जा लगायत अन्य पुँजीगत</t>
  </si>
  <si>
    <t>ऊर्जा लगायत अन्य पुँजीगत तर्फ</t>
  </si>
  <si>
    <t>छहरा खोला मुहानदेखि  खोलाबारी सिचाई कुलो निर्माण डुङ्गेश्वर ३ दैलेख</t>
  </si>
  <si>
    <t>कुलिमुडा देखि तप्लङ्ग महादेव कुण्टा सिचाई कुलो निर्माण, भगवतीमाई गा पा, दैलेख</t>
  </si>
  <si>
    <t>कुइया ताल निर्माण योजना सम्पन्न, डुङ्गेश्वर गाउँपालिका गा.पा. 2, दैलेख</t>
  </si>
  <si>
    <t>वाँचपानी, नौमुले कोशेडी सिचाई आयोजना, ठाँटीकाँध गा पा 1, दैलेख</t>
  </si>
  <si>
    <t>मालझुल बिर्सिम डाँडा सिचाइ योजना भैरवी2</t>
  </si>
  <si>
    <t>सिंचाइ संस्थागत विकास कार्यक्रम</t>
  </si>
  <si>
    <t>छामघाट दिपायल लिफ्ट सिंचाई योजना भैरवी-२, दैलेख</t>
  </si>
  <si>
    <t>बिजौरा गैरावारी सिंचाई योजना नारायण-६, दैलेख</t>
  </si>
  <si>
    <t>मयलपाटा मझासिङ बेडगैरा सिंचाई योजना दुल्लु-११, दैलेख</t>
  </si>
  <si>
    <t>कर्णाली प्रदेश जनता सिंचाइ कार्यक्रम</t>
  </si>
  <si>
    <t>थुलछडी छडाथान सिँचाइ योजना निर्माण</t>
  </si>
  <si>
    <t>भैरवीखोला खेत सिंचाई आयोजना वडा नं. 4 भैरवी गाउँपालिका दैलेख</t>
  </si>
  <si>
    <t>डाव सिचाई पोखरी आठविस १</t>
  </si>
  <si>
    <t>कुहानेखोला गोर्खि सिचाई कुलो निर्माण आठवविस न.पा ५ दैलेख</t>
  </si>
  <si>
    <t>दुवाडी लिफ्ट सिचाइ रभैरवी २ बड चिन्तामय, दैलेख ३</t>
  </si>
  <si>
    <t>तिपेडी राम्डे सिचाई कुलो महावु ३</t>
  </si>
  <si>
    <t>रसैखोला चुचाने सिंचाइ आयोजना चामुण्डा विन्द्राशैनी न.पा. वडा नं ६ दैलेख</t>
  </si>
  <si>
    <t>सिंचाइ पूर्वाधारहरुको आवधिक तथा नियमित मर्मत</t>
  </si>
  <si>
    <t>पान्कोट पान्नानाउला हेउकली सिंचाई योजना डुगेश्वर ५, दैलेख</t>
  </si>
  <si>
    <t>जनतडा देखि उनिकोट सिंचाई योजना आठबिस १, दैलेख</t>
  </si>
  <si>
    <t>गोठीगाडा सालमेला सिंचाई योजना आठबिस १, सिमगाउ दैलेख</t>
  </si>
  <si>
    <t>पहिराखोला टुनिखेत हुदै रिठागाउ पिपलरुख खेत सिंचाई योजना चाबिनपा १, दैलेख</t>
  </si>
  <si>
    <t>गाईखुर बल्लेपाटा बिरिया छिपछिपे खिच्याचौर सिंचाई योजना दुल्लु-६, दैलेख</t>
  </si>
  <si>
    <t>पातलखोला पोखरी घामझरा हुदै डोप्का सिंचाई योजना गुराँस-१, दैलेख</t>
  </si>
  <si>
    <t>तिलेदेनी सिंचाई योजना भैरबी-५, दैलेख</t>
  </si>
  <si>
    <t>चुप्रा लिफ्ट सिंचाई योजना डुगेश्वर १, दैलेख</t>
  </si>
  <si>
    <t>कडेनी उत्तिसेनी डांडा सिंचाई योजना महाबु-४, दैलेख</t>
  </si>
  <si>
    <t>अलैचीबारी नुवाखेत सिंचाई योजना डुगेश्वर ५,६ दैलेख</t>
  </si>
  <si>
    <t>डोप्काने देखि उदाउने औलाकाटिया सल्लेनीडांडा सिंचाई योजना नानपा ३, दैलेख</t>
  </si>
  <si>
    <t>रुमिखोला काला चिउरा लुमारा सिंचाई योजना भगवतीमाई-४, दैलेख</t>
  </si>
  <si>
    <t>बालुवाखोला पाल्त सिंचाई योजना भगवतीमाई ६, दैलेख</t>
  </si>
  <si>
    <t>सुर्खेते खेत सिंचाई योजना महाबु-६, टाकुरी दैलेख</t>
  </si>
  <si>
    <t>नौमुले भुर्सु सिंचाई योजना नौमुले-१, दैलेख</t>
  </si>
  <si>
    <t>खाग्राखोला बात्थाला पिपल डांडा हुदै गम्फेटोल सम्म सिंचाई योजना डुगेश्वर २, दैलेख</t>
  </si>
  <si>
    <t>तल्लोगाउँ सिंचाइ कुलो निर्माण योजना, नौमूले गा पा ४, दैलेख</t>
  </si>
  <si>
    <t>इन्दुला साझा खेत सिलमटडा सिंचाइ योजना, महाबु गा पा ३, दैलेख</t>
  </si>
  <si>
    <t>ढाड खोला सिंचाइ कुलो निर्माण योजना, दुल्लु न पा १३, दैलेख</t>
  </si>
  <si>
    <t>फलियाखोला देखि भुमौटे खेतसम्म सिंचाइ कुलो निर्माण योजना, नारायण न पा ४, दैलेख</t>
  </si>
  <si>
    <t>मालिगाडखोला बेलारुख खाडाखेत पक्कि सिंचाई कुलो निर्माण, दुल्लु न.पा. १०, दैलेख</t>
  </si>
  <si>
    <t>महावु सिंचाइ योजना</t>
  </si>
  <si>
    <t>बागमारे चौर ठुलो खोरिया कुलो सिंचाइ योजना, महाबु गा पा २, बडाखोला, दैलेख</t>
  </si>
  <si>
    <t>खाग्रा देउती गैरा देउती हुदैँ पैयाचौर सिंचाइ कुलो, ढुङ्गेश्रवर-२, दैलेख</t>
  </si>
  <si>
    <t>रातामाटे सिंचाइ योजना, महाबु -५, दैलेख</t>
  </si>
  <si>
    <t>कुनाखेत र लामाखेत सिचाई कुलो स्तोरोन्नती, भैरवी १, दैलेख</t>
  </si>
  <si>
    <t>सिस्ने सिंचाई योजना, चामुण्डाबिन्द्रासैनी न.पा.३, दैलेख</t>
  </si>
  <si>
    <t>बिजौरी सिंचाई कुलो</t>
  </si>
  <si>
    <t>ठुलाखोला गैरागाउँ सिचाइ योजना ठाटिकाँध-४, दैलेख</t>
  </si>
  <si>
    <t>विउराडाडा पाडिला अथुरकुलो सिचाइ योजना</t>
  </si>
  <si>
    <t>चिपिनतडा सिंचाई</t>
  </si>
  <si>
    <t>भंगरी गाडीगाउ फागु सिंचाई</t>
  </si>
  <si>
    <t>भार्व खरिगैरा दबडा सिंचाई</t>
  </si>
  <si>
    <t>शुनकाउली सिंचाई</t>
  </si>
  <si>
    <t>तौलिया सिंचाई योजना९ गोपी खोला०</t>
  </si>
  <si>
    <t>तोली खानेपानी योजना नौमुले गा.पा. दैलेख</t>
  </si>
  <si>
    <t>छेपाडी तिलेपाटा बृहत खानेपानी आयोजना निर्माण</t>
  </si>
  <si>
    <t>तुसारपानी सिगौडी खानेपानी आयोजना निर्माण</t>
  </si>
  <si>
    <t>कुन्टा आयरपाटा खानेपानी योजना,चा.बि. न.पा.-4</t>
  </si>
  <si>
    <t>भिमपाईला खानेपानी योजना निर्माण,ठाँटीकाँध गा.पा.-2</t>
  </si>
  <si>
    <t>काले खोला खा.पा. भवानी</t>
  </si>
  <si>
    <t>बिजौरा, किमुगाउँ बृहत खानेपानि योजना</t>
  </si>
  <si>
    <t>जुम्लीखोट घिउपोखरी लिफ्टिङ</t>
  </si>
  <si>
    <t>खानेपानी पुर्वाधारहरुकाे आवधिक तथा नियमित मर्मत</t>
  </si>
  <si>
    <t>जनचेतना अविबृद्धि तथा वातावरणीय सरसफाइ कार्यक्रम</t>
  </si>
  <si>
    <t>लुवाखोला सियाकोटखानेपानी योजना गुराँस-४, दैलेख</t>
  </si>
  <si>
    <t>अर्मासे पिपल गाउ सिरुवान खानेपानी योजना महावु-३, दैलेख</t>
  </si>
  <si>
    <t>सिमल डाँडा बाहुनथर खानेपानी योजना महावु-६, दैलेख</t>
  </si>
  <si>
    <t>कैन डाँडाकोट लिफ्ट खा.पा.योजना चा.वि.न.पा.-9</t>
  </si>
  <si>
    <t>लात्ये लालीकांडा धरमपोखरा- बुवईराखे खानेपानी आयोजना सम्भाव्यता अध्यन सहित निर्माण</t>
  </si>
  <si>
    <t>विपत्त प्रतिकार्य तथा खानेपानी सुरक्षा योजना</t>
  </si>
  <si>
    <t>अवलपराजुल खानेपानी योजना</t>
  </si>
  <si>
    <t>साहारे खानेपानी मर्मत, नारायण न.पा., दैलेख</t>
  </si>
  <si>
    <t>धरमपोखरा खानेपानी आयोजना गुराँस ८ दैलखे</t>
  </si>
  <si>
    <t>रोशनी डाँडा रुमालदेउ लेक टोल लिफ्टिङ खानेपान योजना विस्तार चामुण्डाविनद्रासैनी ४</t>
  </si>
  <si>
    <t>गुरासे लिफ्टिंग खानेपानी योजना गुरास गा.पा.-४ दैलेख</t>
  </si>
  <si>
    <t>भोटेगढी खोला तालपोखरी रिठ्ठा खानेपानी योजना गुराँस गा.पा. ४ दैलेख</t>
  </si>
  <si>
    <t>तिदुरुख मुहान फिरेफिरे सिरौल खानेपानी योजना चाबिनपा २, दैलेख</t>
  </si>
  <si>
    <t>ठुलो चम्लाय खानेपानी योजना नौमुले-२, दैलेख</t>
  </si>
  <si>
    <t>रिमे गमौडी जुंगेधारा लिफ्ट खानेपानी योजना दुल्लु-१०, दैलेख</t>
  </si>
  <si>
    <t>त्रिपानी बाइसेरा पगनाथ खानेपानी योजना भगवतीमाई १, दैलेख</t>
  </si>
  <si>
    <t>झ्याझे भ्युचुला लिफ्टिंग खानेपानी योजना गुराँस-८, दैलेख</t>
  </si>
  <si>
    <t>गबिरा बल्न र गाडाखा आकासे पानी संकलन चाबिनपा-६, दैलेख</t>
  </si>
  <si>
    <t>गुयालसिम खानेपानी योजना ठाटीकाँध ६, दैलेख</t>
  </si>
  <si>
    <t>छामघाट खोला झुप्रेसाल भैसेखोर मन्दिर लिफ्ट खानेपानी योजना नारायण-९, दैलेख</t>
  </si>
  <si>
    <t>बल्ले हिमाल खानेपानी योजना भैरबी ४,५ दैलेख</t>
  </si>
  <si>
    <t>कठायत टोल खानेपानी योजना, ठाँटीकाँध गा पा ५, दैलेख</t>
  </si>
  <si>
    <t>छारेरूख खानेपानी निर्माण योजना, आठबिस न पा ६, रोल दैलेख</t>
  </si>
  <si>
    <t>सुकीपिउली दलित बस्ती खानेपानी योजना, आठबिस न पा १, दैलेख</t>
  </si>
  <si>
    <t>तौलिया खानेपानी योजना, नारायणा न.पा.-१०, दैलेख</t>
  </si>
  <si>
    <t>पाल्तापानी मिस्त्री धारा मिस्त्रीटोल बडिवाटिघर खानेपानी योजना दुल्लु नपा ११, पाल्त</t>
  </si>
  <si>
    <t>सम्भाव्यता अध्ययनबाट सम्भाव्य देखिएका सम्भाव्य खानेपानी आयोजनाहरु कार्यान्वयन गर्ने (१. मूलपानी खानेपानी योजना, डुँगेश्वर गा पा  ६, ओइरी, दैलेख; २. चिपिन दुनीपाटा खानेपानी योजना, भगवतीमाइ गा पा ६, दैलेख; ३. गेरूपानी भैरवी लिउडा खानेपानी योजना, भैरवी गा पा ४, दैलेख; ४. भिमपाइला खानेपानी योजना, ठाटीकाँध  गा पा २, दैलेख; ५. नेपाने खानेपानी योजना, नौमुले गा पा ‍४, दैलेख; ६. पकारापानी माथिल्लो खाडा खानेपानी योजना, चा बि न पा ८, दैलेख)</t>
  </si>
  <si>
    <t>छामघाट रावतकोट लिफ्टिङ्ग खानेपानी आयोजना भैरवी १ दैलेख</t>
  </si>
  <si>
    <t>धाराखोला तालपोखरी रिठ्ठा खानेपानी योजना गुराँस ४ दैलेख</t>
  </si>
  <si>
    <t>बारतडी खानेपानी तथा बहुउद्देश्यीय आयोजना दुल्लु नगरपालिका दैलेख</t>
  </si>
  <si>
    <t>पञ्चकोशी प्रदेश क्षेत्र बृहत खानेपानी आयोजना</t>
  </si>
  <si>
    <t>ढाक किरिमिले खोला तटबन्ध्न, दुल्लु न पा ८, दैलेख</t>
  </si>
  <si>
    <t>कुटीपूल बगरखेत तटबन्धन योजना, महाबु गा पा ५, गडिगाउँ, दैलेख</t>
  </si>
  <si>
    <t>भेडीखोला तटबन्धन योजना, महाबु गा पा ६, सुर्खेत</t>
  </si>
  <si>
    <t>नान्टापु तटबन्धन योजना, आठबिस न पा ४, राकमकर्णाली, दैलेख</t>
  </si>
  <si>
    <t>तिपेडीखोला तटबन्धन योजना, महाबु गा पा ३, दैलेख</t>
  </si>
  <si>
    <t>भावर खोला पहिरो नियन्त्रण योजना, ठाँटीकाँध गा पा ३, दैलेख</t>
  </si>
  <si>
    <t>सम्भव देखिएका नदि नियन्त्रण सम्बन्धी आयोजनाहरु कार्यान्वयन गर्ने (१. छामघाट दशहराखेत तटबन्धन योजना, महाबु-४, फागु, दैलेख; २. कर्णाली जङ्शा तटबन्धन योजना, चामुण्डाबिन्द्रासैनी न पा ७, दैलेख; ३. पँधेरीखोला तटबन्धन, दुल्लु न पा ६, छिउडीपुसाकोट; ४. फयलको बारी तटबन्धन योजना, महाबु गा पा ६, टाकुरी, दैलेख; ५. खामडाँडा तटबन्धन, आठबीस न.पा. ५, दैलेख; ६. खेतीखोला हुँदै लोहोरेखोला तटबन्धन, दुल्लु न.पा. १, दैलेख)</t>
  </si>
  <si>
    <t>लोहोरे खोला कोरिडोर नदि नियन्त्रण (ना. न. पा., चुप्रा, डुङ्गेश्‍वर),दैलेख</t>
  </si>
  <si>
    <t>राकम कुमालखाडा साइ तटबन्दन आ. न. पा. कर्णाली कोरिडोर तटबन्दन</t>
  </si>
  <si>
    <t>आपतकालिन साामाग्री खरिद (तारजाली इत्यादी)</t>
  </si>
  <si>
    <t>कर्णाली प्रदेश जनता तटवन्ध निर्वाचन क्षेत्र नं. २ (क)</t>
  </si>
  <si>
    <t>सिमेखोला तटबन्दन आयोजना निर्माण</t>
  </si>
  <si>
    <t>भैरी जाक्सी पाटा पहिरो नियन्त्रण योजना गुराँस-५, दैलेख</t>
  </si>
  <si>
    <t>बस्तेपानी खेत पहिरो तटबन्धन योजना आठबिस ७,८, दैलेख</t>
  </si>
  <si>
    <t>माजा बजार देखि मगरको खेत सम्म तटबन्धन योजना ठाटीकाँध २, दैलेख</t>
  </si>
  <si>
    <t>साग्र कदिंगे खोला तटबन्धन योजना चाबिनपा ७, दैलेख</t>
  </si>
  <si>
    <t>सानो गोपेनी हुदै भित्रिखोला तटबन्धन निर्माण योजना नौमुले -३, दैलेख</t>
  </si>
  <si>
    <t>दलित तथा विपन्न वस्ती उज्यालो कार्यक्रम</t>
  </si>
  <si>
    <t>नगर उज्यालो कार्यकर्म नारायण १,३,५,६,७,८ दैलेख</t>
  </si>
  <si>
    <t>गैडाबाज सडक बस्ती विस्तार महाबु ४</t>
  </si>
  <si>
    <t>गोर्ती गुर्वेथरि खानेपानी योजना महाबु गा.पा. दैलेख</t>
  </si>
  <si>
    <t>छामघट रावतकोट लिफ्ट खानेपानी योजना भैरवी गा.पा. १ र २, दैलेख</t>
  </si>
  <si>
    <t>डाँडीमाडी बजार लिफ्ट खानेपानी योजना भैरवी गा.पा.दैलेख</t>
  </si>
  <si>
    <t>दुल्लू बाडातडी पम्पिंग खानेपानी योजना दुल्लु न.पा. दैलेख</t>
  </si>
  <si>
    <t>काशिकाँध बृहत खानेपानी योजना महाबु गा.पा. दैलेख</t>
  </si>
  <si>
    <t>भैरवी लिउडा खानेपानी योजना भैरवी ४, ५</t>
  </si>
  <si>
    <t>भांगारी ढुंगेनाउलो खानेपानी योजना नारायण ६ र ७, दैलेख</t>
  </si>
  <si>
    <t>काशिकाँध १ देखि ९ खानेपानी योजना महाबु गा.पा. दैलेख</t>
  </si>
  <si>
    <t>मालिका खानेपानी योजना दुल्लु न.पा. दैलेख</t>
  </si>
  <si>
    <t>पिलाडी खानेपानी आयोजना गुँरास गा.पा. दैलेख</t>
  </si>
  <si>
    <t>रिकुना बिजौरा खानेपानी योजना नानपा ६,७ दैलेख</t>
  </si>
  <si>
    <t>खानीखोला रिटठा खानेपानी मर्मत सम्भार योजना गुराँस-४, दैलेख</t>
  </si>
  <si>
    <t xml:space="preserve">सम्भाव्यता अध्ययन भईरहेको </t>
  </si>
  <si>
    <t>कार्यालयको नाम: खानेपानी, सिंचाई तथा उर्जा विकास कार्यालय दैलेख</t>
  </si>
  <si>
    <t xml:space="preserve">३. नेपालीको महान चाडपर्ब दसैँ तथा तिहारले गर्दा सम्झौता गर्न ढिलो भएको </t>
  </si>
  <si>
    <t xml:space="preserve">१. सम्झौता गर्न PAN नम्बर बनाउन पर्ने हुदा सम्झौता गर्न ढिलो भएको </t>
  </si>
  <si>
    <t xml:space="preserve">२. मनसुन ढिलो सम्म रहदा योजना सम्भाव्यता अध्ययन गर्न समस्या उत्पन्न भएको </t>
  </si>
  <si>
    <t xml:space="preserve">४. उपभोक्ताहरु आफ्नो घरयासी तथा बालीनालीको काममा लाग्दा सम्झौता गर्न ढिलो भएको </t>
  </si>
  <si>
    <t xml:space="preserve">कैफियत </t>
  </si>
  <si>
    <t xml:space="preserve">चालु आवमा टेन्डर भएको योजना संख्या </t>
  </si>
  <si>
    <t xml:space="preserve">टेण्डर रकम </t>
  </si>
  <si>
    <t xml:space="preserve">ठेक्काको  विवरण </t>
  </si>
  <si>
    <t xml:space="preserve">७ वटा </t>
  </si>
  <si>
    <t>४,१५,३०,०००.</t>
  </si>
  <si>
    <t>सम्पूर्ण योजनाको समझातुता भई ३ वटा योजनाको भौतिक प्रगती ५० % तथा ४ वटा योजनाको सम्झौता भई  निर्माण कार्य संचालन सुरु हुन लागेको  /</t>
  </si>
  <si>
    <t xml:space="preserve">५. मौसम चिसो तथा छोटो दिन भएकोले निर्माण कार्यको प्रगति कम भएको / </t>
  </si>
  <si>
    <t xml:space="preserve">योजना कार्यान्वयन गर्दा आउने समस्या </t>
  </si>
  <si>
    <t xml:space="preserve">कार्यालयको कार्य प्रगति </t>
  </si>
  <si>
    <t>१. कार्यालयको जम्मा योजना संख्या १२३ मा ८७ योजनाको सम्झौता भई निर्माण कार्य भईरहेको हुदा समग्र वित्तीय प्रगति कुल जम्मा ४.९४ मात्र भएपानी भौतिक प्रगति ४५ % भन्दा बढी भएको छ /</t>
  </si>
  <si>
    <t>२. ७ वटा ठेक्काको सम्झौता भई निर्माण कार्य भईरहेको अवस्था छ /</t>
  </si>
  <si>
    <t xml:space="preserve">सम्पन्न भईसकेको </t>
  </si>
  <si>
    <t>ठेक्का सम्झौता भई निर्माण कार्य सुरु हुन लागेको</t>
  </si>
  <si>
    <t>१ कार्यालयको जम्मा योजना संख्या १३० मा ९२ योजनाको सम्झौता भई १६ वटा योजनाको निर्माण कार्य सम्पन्न भई  समग्र वित्तीय प्रगति कुल जम्मा १०.४७ मात्र भएपनी भौतिक प्रगति ५० % भन्दा बढी भएको छ /</t>
  </si>
  <si>
    <t>चालु आ.व. २०८१/०८२ को दोस्रो त्रैमासिक प्रगति विवरण</t>
  </si>
  <si>
    <t>चालु आ.व. २०८१/०८२ को दोस्रो त्रैमासिकको  प्रगति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</si>
</sst>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00439]0"/>
    <numFmt numFmtId="165" formatCode="[$-4000439]0.##"/>
    <numFmt numFmtId="166" formatCode="[$-4000439]0.00"/>
    <numFmt numFmtId="167" formatCode="[$-4000439]0.#"/>
    <numFmt numFmtId="168" formatCode="[$-4000439]0.########"/>
    <numFmt numFmtId="169" formatCode="0.0"/>
  </numFmts>
  <fonts count="36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b/>
      <sz val="18"/>
      <color theme="1"/>
      <name val="Kalimati"/>
      <charset val="1"/>
    </font>
    <font>
      <b/>
      <sz val="16"/>
      <color theme="1"/>
      <name val="Kalimati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Kalimati"/>
      <charset val="1"/>
    </font>
    <font>
      <sz val="11"/>
      <color rgb="FFFF0000"/>
      <name val="Kalimati"/>
      <charset val="1"/>
    </font>
    <font>
      <b/>
      <u/>
      <sz val="18"/>
      <color theme="1"/>
      <name val="Kalimati"/>
      <charset val="1"/>
    </font>
    <font>
      <b/>
      <sz val="11"/>
      <color theme="1"/>
      <name val="Kalimati"/>
      <charset val="1"/>
    </font>
    <font>
      <sz val="11"/>
      <color rgb="FF000000"/>
      <name val="Kalimati"/>
      <charset val="1"/>
    </font>
    <font>
      <sz val="10"/>
      <color theme="1"/>
      <name val="Kalimati"/>
      <charset val="1"/>
    </font>
    <font>
      <sz val="12"/>
      <color theme="1"/>
      <name val="Kalimati"/>
      <charset val="1"/>
    </font>
    <font>
      <b/>
      <sz val="11"/>
      <color rgb="FFFF0000"/>
      <name val="Kalimati"/>
      <charset val="1"/>
    </font>
    <font>
      <b/>
      <sz val="12"/>
      <color theme="1"/>
      <name val="Kalimati"/>
      <charset val="1"/>
    </font>
    <font>
      <b/>
      <sz val="11"/>
      <color rgb="FF000000"/>
      <name val="Kalimati"/>
      <charset val="1"/>
    </font>
    <font>
      <b/>
      <sz val="10"/>
      <color theme="1"/>
      <name val="Kalimati"/>
      <charset val="1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Kalimati"/>
      <charset val="1"/>
    </font>
    <font>
      <b/>
      <sz val="14"/>
      <color rgb="FFFF0000"/>
      <name val="Kalimati"/>
      <charset val="1"/>
    </font>
    <font>
      <sz val="12"/>
      <color rgb="FF000000"/>
      <name val="Kalimati"/>
      <charset val="1"/>
    </font>
    <font>
      <sz val="18"/>
      <color rgb="FF000000"/>
      <name val="Kalimati"/>
      <charset val="1"/>
    </font>
    <font>
      <b/>
      <sz val="13"/>
      <color rgb="FF000000"/>
      <name val="Arial"/>
      <family val="2"/>
    </font>
    <font>
      <b/>
      <sz val="13"/>
      <color rgb="FF000000"/>
      <name val="Kalimati"/>
      <charset val="1"/>
    </font>
    <font>
      <sz val="13"/>
      <color rgb="FF000000"/>
      <name val="Arial"/>
      <family val="2"/>
    </font>
    <font>
      <b/>
      <sz val="10"/>
      <color rgb="FF000000"/>
      <name val="Mangal"/>
      <family val="1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4"/>
      <color theme="1"/>
      <name val="Kalimati"/>
      <charset val="1"/>
    </font>
    <font>
      <sz val="11"/>
      <color indexed="8"/>
      <name val="Calibri"/>
      <family val="2"/>
      <scheme val="minor"/>
    </font>
    <font>
      <b/>
      <sz val="10"/>
      <color indexed="8"/>
      <name val="Kalimati"/>
      <charset val="1"/>
    </font>
    <font>
      <b/>
      <sz val="10"/>
      <color rgb="FFFF0000"/>
      <name val="Kalimati"/>
      <charset val="1"/>
    </font>
    <font>
      <b/>
      <sz val="16"/>
      <color theme="1"/>
      <name val="Calibri"/>
      <family val="2"/>
      <scheme val="minor"/>
    </font>
    <font>
      <sz val="14"/>
      <color theme="1"/>
      <name val="Arial Unicode MS"/>
      <family val="2"/>
    </font>
    <font>
      <sz val="18"/>
      <color theme="1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 applyAlignment="0"/>
    <xf numFmtId="0" fontId="30" fillId="0" borderId="0"/>
  </cellStyleXfs>
  <cellXfs count="30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top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164" fontId="7" fillId="0" borderId="1" xfId="0" applyNumberFormat="1" applyFont="1" applyBorder="1"/>
    <xf numFmtId="0" fontId="7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2" fontId="1" fillId="2" borderId="1" xfId="0" applyNumberFormat="1" applyFont="1" applyFill="1" applyBorder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10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2" fontId="1" fillId="5" borderId="1" xfId="0" applyNumberFormat="1" applyFont="1" applyFill="1" applyBorder="1" applyAlignment="1">
      <alignment horizontal="right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2" fontId="10" fillId="6" borderId="1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/>
    </xf>
    <xf numFmtId="2" fontId="9" fillId="4" borderId="1" xfId="0" applyNumberFormat="1" applyFont="1" applyFill="1" applyBorder="1" applyAlignment="1">
      <alignment horizontal="right" vertical="center"/>
    </xf>
    <xf numFmtId="2" fontId="9" fillId="4" borderId="1" xfId="0" applyNumberFormat="1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164" fontId="13" fillId="4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2" fontId="9" fillId="7" borderId="3" xfId="0" applyNumberFormat="1" applyFont="1" applyFill="1" applyBorder="1" applyAlignment="1">
      <alignment vertical="center"/>
    </xf>
    <xf numFmtId="2" fontId="9" fillId="7" borderId="4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4" borderId="1" xfId="0" applyNumberFormat="1" applyFont="1" applyFill="1" applyBorder="1" applyAlignment="1">
      <alignment horizontal="right" vertical="center" wrapText="1"/>
    </xf>
    <xf numFmtId="2" fontId="15" fillId="4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2" fontId="16" fillId="4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2" fontId="9" fillId="7" borderId="1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Border="1" applyAlignment="1">
      <alignment vertical="center"/>
    </xf>
    <xf numFmtId="2" fontId="9" fillId="7" borderId="5" xfId="0" applyNumberFormat="1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2" fontId="9" fillId="0" borderId="0" xfId="0" applyNumberFormat="1" applyFont="1"/>
    <xf numFmtId="0" fontId="13" fillId="4" borderId="1" xfId="0" applyFont="1" applyFill="1" applyBorder="1" applyAlignment="1">
      <alignment horizontal="left" vertical="center" wrapText="1"/>
    </xf>
    <xf numFmtId="2" fontId="13" fillId="4" borderId="1" xfId="0" applyNumberFormat="1" applyFont="1" applyFill="1" applyBorder="1" applyAlignment="1">
      <alignment horizontal="right" vertical="center"/>
    </xf>
    <xf numFmtId="2" fontId="13" fillId="4" borderId="1" xfId="0" applyNumberFormat="1" applyFont="1" applyFill="1" applyBorder="1" applyAlignment="1">
      <alignment horizontal="right" vertical="center" wrapText="1"/>
    </xf>
    <xf numFmtId="2" fontId="13" fillId="4" borderId="1" xfId="0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right" vertical="center"/>
    </xf>
    <xf numFmtId="2" fontId="18" fillId="4" borderId="1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164" fontId="14" fillId="4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 wrapText="1"/>
    </xf>
    <xf numFmtId="2" fontId="14" fillId="4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2" fontId="14" fillId="4" borderId="1" xfId="0" applyNumberFormat="1" applyFont="1" applyFill="1" applyBorder="1" applyAlignment="1">
      <alignment vertical="center"/>
    </xf>
    <xf numFmtId="2" fontId="14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right" vertical="center"/>
    </xf>
    <xf numFmtId="2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vertical="center"/>
    </xf>
    <xf numFmtId="2" fontId="20" fillId="4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right" vertical="center"/>
    </xf>
    <xf numFmtId="2" fontId="20" fillId="0" borderId="1" xfId="0" applyNumberFormat="1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justify" vertical="center" readingOrder="1"/>
    </xf>
    <xf numFmtId="0" fontId="12" fillId="7" borderId="0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2" fontId="12" fillId="7" borderId="3" xfId="0" applyNumberFormat="1" applyFont="1" applyFill="1" applyBorder="1" applyAlignment="1">
      <alignment vertical="center"/>
    </xf>
    <xf numFmtId="2" fontId="12" fillId="7" borderId="5" xfId="0" applyNumberFormat="1" applyFont="1" applyFill="1" applyBorder="1" applyAlignment="1">
      <alignment vertical="center"/>
    </xf>
    <xf numFmtId="2" fontId="12" fillId="7" borderId="4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wrapText="1" readingOrder="1"/>
    </xf>
    <xf numFmtId="0" fontId="22" fillId="0" borderId="6" xfId="0" applyFont="1" applyBorder="1" applyAlignment="1">
      <alignment horizontal="center" wrapText="1" readingOrder="1"/>
    </xf>
    <xf numFmtId="164" fontId="24" fillId="0" borderId="6" xfId="0" applyNumberFormat="1" applyFont="1" applyBorder="1" applyAlignment="1">
      <alignment horizontal="center" wrapText="1" readingOrder="1"/>
    </xf>
    <xf numFmtId="165" fontId="22" fillId="0" borderId="6" xfId="0" applyNumberFormat="1" applyFont="1" applyBorder="1" applyAlignment="1">
      <alignment horizontal="center" wrapText="1" readingOrder="1"/>
    </xf>
    <xf numFmtId="164" fontId="22" fillId="0" borderId="6" xfId="0" applyNumberFormat="1" applyFont="1" applyBorder="1" applyAlignment="1">
      <alignment horizontal="center" wrapText="1" readingOrder="1"/>
    </xf>
    <xf numFmtId="166" fontId="24" fillId="0" borderId="6" xfId="0" applyNumberFormat="1" applyFont="1" applyBorder="1" applyAlignment="1">
      <alignment horizontal="center" wrapText="1" readingOrder="1"/>
    </xf>
    <xf numFmtId="0" fontId="17" fillId="0" borderId="0" xfId="0" applyFont="1"/>
    <xf numFmtId="0" fontId="0" fillId="0" borderId="1" xfId="0" applyBorder="1"/>
    <xf numFmtId="0" fontId="17" fillId="0" borderId="1" xfId="0" applyFont="1" applyBorder="1"/>
    <xf numFmtId="0" fontId="0" fillId="0" borderId="1" xfId="0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7" fontId="12" fillId="0" borderId="14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 vertical="center"/>
    </xf>
    <xf numFmtId="168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167" fontId="14" fillId="0" borderId="14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textRotation="90" wrapText="1" readingOrder="1"/>
    </xf>
    <xf numFmtId="0" fontId="26" fillId="0" borderId="1" xfId="0" applyFont="1" applyBorder="1" applyAlignment="1">
      <alignment horizontal="center" vertical="center" textRotation="90" wrapText="1" readingOrder="1"/>
    </xf>
    <xf numFmtId="0" fontId="27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/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31" fillId="0" borderId="1" xfId="3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right" vertical="center"/>
    </xf>
    <xf numFmtId="2" fontId="11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2" fontId="16" fillId="4" borderId="1" xfId="0" applyNumberFormat="1" applyFont="1" applyFill="1" applyBorder="1" applyAlignment="1">
      <alignment vertical="center"/>
    </xf>
    <xf numFmtId="0" fontId="32" fillId="4" borderId="1" xfId="0" applyFont="1" applyFill="1" applyBorder="1" applyAlignment="1">
      <alignment vertical="center"/>
    </xf>
    <xf numFmtId="164" fontId="32" fillId="4" borderId="1" xfId="0" applyNumberFormat="1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0" fontId="16" fillId="9" borderId="1" xfId="0" applyFont="1" applyFill="1" applyBorder="1" applyAlignment="1">
      <alignment vertical="center" wrapText="1"/>
    </xf>
    <xf numFmtId="169" fontId="16" fillId="9" borderId="1" xfId="0" applyNumberFormat="1" applyFont="1" applyFill="1" applyBorder="1" applyAlignment="1">
      <alignment horizontal="left" vertical="center"/>
    </xf>
    <xf numFmtId="2" fontId="16" fillId="9" borderId="1" xfId="0" applyNumberFormat="1" applyFont="1" applyFill="1" applyBorder="1" applyAlignment="1">
      <alignment horizontal="left" vertical="center"/>
    </xf>
    <xf numFmtId="0" fontId="7" fillId="9" borderId="1" xfId="0" applyFont="1" applyFill="1" applyBorder="1"/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 wrapText="1"/>
    </xf>
    <xf numFmtId="2" fontId="16" fillId="9" borderId="1" xfId="0" applyNumberFormat="1" applyFont="1" applyFill="1" applyBorder="1" applyAlignment="1">
      <alignment horizontal="right" vertical="center"/>
    </xf>
    <xf numFmtId="2" fontId="16" fillId="9" borderId="1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vertical="center"/>
    </xf>
    <xf numFmtId="0" fontId="16" fillId="11" borderId="1" xfId="0" applyFont="1" applyFill="1" applyBorder="1" applyAlignment="1">
      <alignment horizontal="center" vertical="center"/>
    </xf>
    <xf numFmtId="2" fontId="16" fillId="11" borderId="1" xfId="0" applyNumberFormat="1" applyFont="1" applyFill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32" fillId="11" borderId="1" xfId="0" applyFont="1" applyFill="1" applyBorder="1" applyAlignment="1">
      <alignment vertical="center"/>
    </xf>
    <xf numFmtId="2" fontId="16" fillId="10" borderId="1" xfId="0" applyNumberFormat="1" applyFont="1" applyFill="1" applyBorder="1" applyAlignment="1">
      <alignment horizontal="right" vertical="center"/>
    </xf>
    <xf numFmtId="2" fontId="16" fillId="10" borderId="1" xfId="0" applyNumberFormat="1" applyFont="1" applyFill="1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2" fontId="16" fillId="8" borderId="1" xfId="0" applyNumberFormat="1" applyFont="1" applyFill="1" applyBorder="1" applyAlignment="1">
      <alignment vertical="center"/>
    </xf>
    <xf numFmtId="0" fontId="32" fillId="8" borderId="1" xfId="0" applyFont="1" applyFill="1" applyBorder="1" applyAlignment="1">
      <alignment vertical="center"/>
    </xf>
    <xf numFmtId="167" fontId="16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left" vertical="center" wrapText="1"/>
    </xf>
    <xf numFmtId="2" fontId="16" fillId="12" borderId="1" xfId="0" applyNumberFormat="1" applyFont="1" applyFill="1" applyBorder="1" applyAlignment="1">
      <alignment horizontal="left" vertical="center"/>
    </xf>
    <xf numFmtId="0" fontId="7" fillId="12" borderId="1" xfId="0" applyFont="1" applyFill="1" applyBorder="1"/>
    <xf numFmtId="0" fontId="11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vertical="center"/>
    </xf>
    <xf numFmtId="2" fontId="16" fillId="13" borderId="1" xfId="0" applyNumberFormat="1" applyFont="1" applyFill="1" applyBorder="1" applyAlignment="1">
      <alignment horizontal="left" vertical="center"/>
    </xf>
    <xf numFmtId="0" fontId="7" fillId="13" borderId="1" xfId="0" applyFont="1" applyFill="1" applyBorder="1"/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164" fontId="16" fillId="0" borderId="18" xfId="0" applyNumberFormat="1" applyFont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/>
    <xf numFmtId="0" fontId="34" fillId="0" borderId="1" xfId="0" applyFont="1" applyBorder="1" applyAlignment="1">
      <alignment horizontal="justify" vertical="center" wrapText="1"/>
    </xf>
    <xf numFmtId="0" fontId="35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5" fillId="0" borderId="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 readingOrder="1"/>
    </xf>
    <xf numFmtId="0" fontId="25" fillId="0" borderId="4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textRotation="90" wrapText="1" readingOrder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2" fillId="0" borderId="7" xfId="0" applyFont="1" applyBorder="1" applyAlignment="1">
      <alignment horizontal="center" wrapText="1" readingOrder="1"/>
    </xf>
    <xf numFmtId="0" fontId="22" fillId="0" borderId="8" xfId="0" applyFont="1" applyBorder="1" applyAlignment="1">
      <alignment horizontal="center" wrapText="1" readingOrder="1"/>
    </xf>
    <xf numFmtId="0" fontId="22" fillId="0" borderId="9" xfId="0" applyFont="1" applyBorder="1" applyAlignment="1">
      <alignment horizontal="center" wrapText="1" readingOrder="1"/>
    </xf>
    <xf numFmtId="0" fontId="22" fillId="0" borderId="10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</cellXfs>
  <cellStyles count="4">
    <cellStyle name="Normal" xfId="0" builtinId="0"/>
    <cellStyle name="Normal 19" xfId="2"/>
    <cellStyle name="Normal 2" xfId="1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e-NP" sz="1800" b="1" i="0" baseline="0">
                <a:effectLst/>
              </a:rPr>
              <a:t>क्षेत्रगत बजेट बाँडफाँडको अवस्था</a:t>
            </a:r>
            <a:endParaRPr lang="en-US">
              <a:effectLst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'ससर्त (5)'!$Y$6</c:f>
              <c:strCache>
                <c:ptCount val="1"/>
                <c:pt idx="0">
                  <c:v>विनियोजन रकम रु लाखमा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'ससर्त (5)'!$B$7:$X$12</c:f>
              <c:strCache>
                <c:ptCount val="4"/>
                <c:pt idx="0">
                  <c:v>खानेपानी तर्फ</c:v>
                </c:pt>
                <c:pt idx="1">
                  <c:v>सिंचाई तर्फ</c:v>
                </c:pt>
                <c:pt idx="2">
                  <c:v>नदि नियन्त्रण तर्फ</c:v>
                </c:pt>
                <c:pt idx="3">
                  <c:v>उर्जा तथा अन्य पुजीगत</c:v>
                </c:pt>
              </c:strCache>
            </c:strRef>
          </c:cat>
          <c:val>
            <c:numRef>
              <c:f>'ससर्त (5)'!$Y$7:$Y$12</c:f>
              <c:numCache>
                <c:formatCode>0.00</c:formatCode>
                <c:ptCount val="4"/>
                <c:pt idx="0">
                  <c:v>11224</c:v>
                </c:pt>
                <c:pt idx="1">
                  <c:v>11094</c:v>
                </c:pt>
                <c:pt idx="2">
                  <c:v>4540</c:v>
                </c:pt>
                <c:pt idx="3">
                  <c:v>5813.5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7-4F57-ACE7-E723A7A6066B}"/>
            </c:ext>
          </c:extLst>
        </c:ser>
        <c:ser>
          <c:idx val="1"/>
          <c:order val="1"/>
          <c:tx>
            <c:strRef>
              <c:f>'ससर्त (5)'!$Z$6</c:f>
              <c:strCache>
                <c:ptCount val="1"/>
                <c:pt idx="0">
                  <c:v>बजेट खर्च रु लाखमा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'ससर्त (5)'!$B$7:$X$12</c:f>
              <c:strCache>
                <c:ptCount val="4"/>
                <c:pt idx="0">
                  <c:v>खानेपानी तर्फ</c:v>
                </c:pt>
                <c:pt idx="1">
                  <c:v>सिंचाई तर्फ</c:v>
                </c:pt>
                <c:pt idx="2">
                  <c:v>नदि नियन्त्रण तर्फ</c:v>
                </c:pt>
                <c:pt idx="3">
                  <c:v>उर्जा तथा अन्य पुजीगत</c:v>
                </c:pt>
              </c:strCache>
            </c:strRef>
          </c:cat>
          <c:val>
            <c:numRef>
              <c:f>'ससर्त (5)'!$Z$7:$Z$12</c:f>
              <c:numCache>
                <c:formatCode>0.00</c:formatCode>
                <c:ptCount val="4"/>
                <c:pt idx="0">
                  <c:v>270.73487</c:v>
                </c:pt>
                <c:pt idx="1">
                  <c:v>430.53820000000002</c:v>
                </c:pt>
                <c:pt idx="2">
                  <c:v>49.167013673469398</c:v>
                </c:pt>
                <c:pt idx="3">
                  <c:v>186.50551884659748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7-4F57-ACE7-E723A7A6066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e-NP" sz="1800" b="1" i="0" baseline="0">
                <a:effectLst/>
              </a:rPr>
              <a:t>विनियोजित वजेट र खर्चको अवस्था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'ससर्त (5)'!$Y$6</c:f>
              <c:strCache>
                <c:ptCount val="1"/>
                <c:pt idx="0">
                  <c:v>विनियोजन रकम रु लाखमा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'ससर्त (5)'!$B$7:$X$11</c:f>
              <c:strCache>
                <c:ptCount val="4"/>
                <c:pt idx="0">
                  <c:v>खानेपानी तर्फ</c:v>
                </c:pt>
                <c:pt idx="1">
                  <c:v>सिंचाई तर्फ</c:v>
                </c:pt>
                <c:pt idx="2">
                  <c:v>नदि नियन्त्रण तर्फ</c:v>
                </c:pt>
                <c:pt idx="3">
                  <c:v>उर्जा तथा अन्य पुजीगत</c:v>
                </c:pt>
              </c:strCache>
            </c:strRef>
          </c:cat>
          <c:val>
            <c:numRef>
              <c:f>'ससर्त (5)'!$Y$7:$Y$11</c:f>
              <c:numCache>
                <c:formatCode>0.00</c:formatCode>
                <c:ptCount val="4"/>
                <c:pt idx="0">
                  <c:v>11224</c:v>
                </c:pt>
                <c:pt idx="1">
                  <c:v>11094</c:v>
                </c:pt>
                <c:pt idx="2">
                  <c:v>4540</c:v>
                </c:pt>
                <c:pt idx="3">
                  <c:v>5813.5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0-4E17-8242-703D91CBE00C}"/>
            </c:ext>
          </c:extLst>
        </c:ser>
        <c:ser>
          <c:idx val="1"/>
          <c:order val="1"/>
          <c:tx>
            <c:strRef>
              <c:f>'ससर्त (5)'!$Z$6</c:f>
              <c:strCache>
                <c:ptCount val="1"/>
                <c:pt idx="0">
                  <c:v>बजेट खर्च रु लाखमा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'ससर्त (5)'!$B$7:$X$11</c:f>
              <c:strCache>
                <c:ptCount val="4"/>
                <c:pt idx="0">
                  <c:v>खानेपानी तर्फ</c:v>
                </c:pt>
                <c:pt idx="1">
                  <c:v>सिंचाई तर्फ</c:v>
                </c:pt>
                <c:pt idx="2">
                  <c:v>नदि नियन्त्रण तर्फ</c:v>
                </c:pt>
                <c:pt idx="3">
                  <c:v>उर्जा तथा अन्य पुजीगत</c:v>
                </c:pt>
              </c:strCache>
            </c:strRef>
          </c:cat>
          <c:val>
            <c:numRef>
              <c:f>'ससर्त (5)'!$Z$7:$Z$11</c:f>
              <c:numCache>
                <c:formatCode>0.00</c:formatCode>
                <c:ptCount val="4"/>
                <c:pt idx="0">
                  <c:v>270.73487</c:v>
                </c:pt>
                <c:pt idx="1">
                  <c:v>430.53820000000002</c:v>
                </c:pt>
                <c:pt idx="2">
                  <c:v>49.167013673469398</c:v>
                </c:pt>
                <c:pt idx="3">
                  <c:v>186.50551884659748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0-4E17-8242-703D91CBE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3302912"/>
        <c:axId val="113306240"/>
      </c:barChart>
      <c:catAx>
        <c:axId val="11330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306240"/>
        <c:crosses val="autoZero"/>
        <c:auto val="1"/>
        <c:lblAlgn val="ctr"/>
        <c:lblOffset val="100"/>
        <c:noMultiLvlLbl val="0"/>
      </c:catAx>
      <c:valAx>
        <c:axId val="113306240"/>
        <c:scaling>
          <c:orientation val="minMax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e-NP" sz="1400">
                    <a:cs typeface="Kalimati" pitchFamily="2"/>
                  </a:rPr>
                  <a:t>बजेट रु लाखमा</a:t>
                </a:r>
                <a:endParaRPr lang="en-US" sz="1400">
                  <a:cs typeface="Kalimati" pitchFamily="2"/>
                </a:endParaRP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33029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283308</xdr:colOff>
      <xdr:row>2</xdr:row>
      <xdr:rowOff>156307</xdr:rowOff>
    </xdr:from>
    <xdr:to>
      <xdr:col>38</xdr:col>
      <xdr:colOff>488462</xdr:colOff>
      <xdr:row>10</xdr:row>
      <xdr:rowOff>8793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752229</xdr:colOff>
      <xdr:row>5</xdr:row>
      <xdr:rowOff>634999</xdr:rowOff>
    </xdr:from>
    <xdr:to>
      <xdr:col>34</xdr:col>
      <xdr:colOff>400537</xdr:colOff>
      <xdr:row>17</xdr:row>
      <xdr:rowOff>96715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topLeftCell="A40" zoomScaleNormal="100" zoomScaleSheetLayoutView="100" workbookViewId="0">
      <selection activeCell="K78" sqref="K78"/>
    </sheetView>
  </sheetViews>
  <sheetFormatPr defaultColWidth="8.89453125" defaultRowHeight="14.4"/>
  <cols>
    <col min="1" max="1" width="7.41796875" style="195" customWidth="1"/>
    <col min="2" max="2" width="51.20703125" style="194" customWidth="1"/>
    <col min="3" max="3" width="16.7890625" style="194" customWidth="1"/>
    <col min="4" max="4" width="14.89453125" style="194" customWidth="1"/>
    <col min="5" max="5" width="9.20703125" style="194" customWidth="1"/>
    <col min="6" max="6" width="8.5234375" style="194" customWidth="1"/>
    <col min="7" max="7" width="30" style="206" customWidth="1"/>
    <col min="8" max="16384" width="8.89453125" style="194"/>
  </cols>
  <sheetData>
    <row r="1" spans="1:31" ht="27.3">
      <c r="A1" s="269" t="s">
        <v>333</v>
      </c>
      <c r="B1" s="269"/>
      <c r="C1" s="269"/>
      <c r="D1" s="269"/>
      <c r="E1" s="269"/>
      <c r="F1" s="269"/>
      <c r="G1" s="269"/>
    </row>
    <row r="2" spans="1:31" s="207" customFormat="1" ht="21.6">
      <c r="A2" s="270" t="s">
        <v>166</v>
      </c>
      <c r="B2" s="270"/>
      <c r="C2" s="270"/>
      <c r="D2" s="270"/>
      <c r="E2" s="270"/>
      <c r="F2" s="270"/>
      <c r="G2" s="270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</row>
    <row r="3" spans="1:31" ht="21.6">
      <c r="A3" s="271" t="s">
        <v>313</v>
      </c>
      <c r="B3" s="271"/>
      <c r="C3" s="271"/>
      <c r="D3" s="271"/>
      <c r="E3" s="271"/>
      <c r="F3" s="271"/>
      <c r="G3" s="194"/>
    </row>
    <row r="4" spans="1:31" s="196" customFormat="1" ht="19.8" customHeight="1">
      <c r="A4" s="268" t="s">
        <v>148</v>
      </c>
      <c r="B4" s="268" t="s">
        <v>92</v>
      </c>
      <c r="C4" s="268" t="s">
        <v>93</v>
      </c>
      <c r="D4" s="268" t="s">
        <v>94</v>
      </c>
      <c r="E4" s="268" t="s">
        <v>95</v>
      </c>
      <c r="F4" s="268"/>
      <c r="G4" s="268" t="s">
        <v>167</v>
      </c>
    </row>
    <row r="5" spans="1:31" s="198" customFormat="1" ht="85.2" customHeight="1">
      <c r="A5" s="268"/>
      <c r="B5" s="268"/>
      <c r="C5" s="268"/>
      <c r="D5" s="268"/>
      <c r="E5" s="197" t="s">
        <v>96</v>
      </c>
      <c r="F5" s="214" t="s">
        <v>97</v>
      </c>
      <c r="G5" s="268"/>
    </row>
    <row r="6" spans="1:31" s="204" customFormat="1" ht="21.6">
      <c r="A6" s="214" t="s">
        <v>149</v>
      </c>
      <c r="B6" s="209" t="s">
        <v>150</v>
      </c>
      <c r="C6" s="199"/>
      <c r="D6" s="199"/>
      <c r="E6" s="200"/>
      <c r="F6" s="199"/>
      <c r="G6" s="168"/>
    </row>
    <row r="7" spans="1:31" s="204" customFormat="1" ht="23.7">
      <c r="A7" s="248" t="s">
        <v>151</v>
      </c>
      <c r="B7" s="209" t="s">
        <v>155</v>
      </c>
      <c r="C7" s="199"/>
      <c r="D7" s="199"/>
      <c r="E7" s="200"/>
      <c r="F7" s="199"/>
      <c r="G7" s="157"/>
    </row>
    <row r="8" spans="1:31" s="205" customFormat="1" ht="38.4">
      <c r="A8" s="249">
        <v>1</v>
      </c>
      <c r="B8" s="208" t="s">
        <v>186</v>
      </c>
      <c r="C8" s="201">
        <v>15</v>
      </c>
      <c r="D8" s="201">
        <v>0</v>
      </c>
      <c r="E8" s="201">
        <f>D8/C8*100</f>
        <v>0</v>
      </c>
      <c r="F8" s="201">
        <v>30</v>
      </c>
      <c r="G8" s="8"/>
    </row>
    <row r="9" spans="1:31" s="205" customFormat="1" ht="43.2">
      <c r="A9" s="249">
        <v>2</v>
      </c>
      <c r="B9" s="208" t="s">
        <v>187</v>
      </c>
      <c r="C9" s="201">
        <v>50</v>
      </c>
      <c r="D9" s="201">
        <v>0</v>
      </c>
      <c r="E9" s="201">
        <f t="shared" ref="E9:E61" si="0">D9/C9*100</f>
        <v>0</v>
      </c>
      <c r="F9" s="201">
        <v>10</v>
      </c>
      <c r="G9" s="267" t="s">
        <v>331</v>
      </c>
    </row>
    <row r="10" spans="1:31" s="205" customFormat="1" ht="43.2">
      <c r="A10" s="249">
        <v>3</v>
      </c>
      <c r="B10" s="208" t="s">
        <v>188</v>
      </c>
      <c r="C10" s="201">
        <v>50</v>
      </c>
      <c r="D10" s="201">
        <v>0</v>
      </c>
      <c r="E10" s="201">
        <f t="shared" si="0"/>
        <v>0</v>
      </c>
      <c r="F10" s="201">
        <v>10</v>
      </c>
      <c r="G10" s="267" t="s">
        <v>331</v>
      </c>
    </row>
    <row r="11" spans="1:31" s="205" customFormat="1" ht="43.2">
      <c r="A11" s="249">
        <v>4</v>
      </c>
      <c r="B11" s="208" t="s">
        <v>189</v>
      </c>
      <c r="C11" s="201">
        <v>50</v>
      </c>
      <c r="D11" s="201">
        <v>0</v>
      </c>
      <c r="E11" s="201">
        <f t="shared" si="0"/>
        <v>0</v>
      </c>
      <c r="F11" s="201">
        <v>15</v>
      </c>
      <c r="G11" s="267" t="s">
        <v>331</v>
      </c>
    </row>
    <row r="12" spans="1:31" s="205" customFormat="1" ht="21.6">
      <c r="A12" s="249">
        <v>5</v>
      </c>
      <c r="B12" s="208" t="s">
        <v>190</v>
      </c>
      <c r="C12" s="201">
        <v>7</v>
      </c>
      <c r="D12" s="201">
        <v>0</v>
      </c>
      <c r="E12" s="201">
        <f t="shared" si="0"/>
        <v>0</v>
      </c>
      <c r="F12" s="201">
        <v>10</v>
      </c>
      <c r="G12" s="8"/>
    </row>
    <row r="13" spans="1:31" s="205" customFormat="1" ht="21.6">
      <c r="A13" s="249">
        <v>6</v>
      </c>
      <c r="B13" s="208" t="s">
        <v>191</v>
      </c>
      <c r="C13" s="201">
        <v>5</v>
      </c>
      <c r="D13" s="201">
        <v>0</v>
      </c>
      <c r="E13" s="201">
        <f t="shared" si="0"/>
        <v>0</v>
      </c>
      <c r="F13" s="201">
        <v>0</v>
      </c>
      <c r="G13" s="8"/>
    </row>
    <row r="14" spans="1:31" s="205" customFormat="1" ht="21.6">
      <c r="A14" s="249">
        <v>7</v>
      </c>
      <c r="B14" s="208" t="s">
        <v>192</v>
      </c>
      <c r="C14" s="201">
        <v>30</v>
      </c>
      <c r="D14" s="201">
        <v>0</v>
      </c>
      <c r="E14" s="201">
        <f t="shared" si="0"/>
        <v>0</v>
      </c>
      <c r="F14" s="201">
        <v>10</v>
      </c>
      <c r="G14" s="8"/>
    </row>
    <row r="15" spans="1:31" s="205" customFormat="1" ht="21.6">
      <c r="A15" s="249">
        <v>8</v>
      </c>
      <c r="B15" s="208" t="s">
        <v>193</v>
      </c>
      <c r="C15" s="201">
        <v>16</v>
      </c>
      <c r="D15" s="201">
        <v>0</v>
      </c>
      <c r="E15" s="201">
        <f t="shared" si="0"/>
        <v>0</v>
      </c>
      <c r="F15" s="201">
        <v>50</v>
      </c>
      <c r="G15" s="8"/>
    </row>
    <row r="16" spans="1:31" s="205" customFormat="1" ht="21.6">
      <c r="A16" s="249">
        <v>9</v>
      </c>
      <c r="B16" s="208" t="s">
        <v>194</v>
      </c>
      <c r="C16" s="201">
        <v>20</v>
      </c>
      <c r="D16" s="201">
        <v>0</v>
      </c>
      <c r="E16" s="201">
        <f t="shared" si="0"/>
        <v>0</v>
      </c>
      <c r="F16" s="201">
        <v>0</v>
      </c>
      <c r="G16" s="8"/>
    </row>
    <row r="17" spans="1:7" s="205" customFormat="1" ht="21.6">
      <c r="A17" s="249">
        <v>10</v>
      </c>
      <c r="B17" s="208" t="s">
        <v>195</v>
      </c>
      <c r="C17" s="201">
        <v>20</v>
      </c>
      <c r="D17" s="201">
        <v>0</v>
      </c>
      <c r="E17" s="201">
        <f t="shared" si="0"/>
        <v>0</v>
      </c>
      <c r="F17" s="201">
        <v>5</v>
      </c>
      <c r="G17" s="8"/>
    </row>
    <row r="18" spans="1:7" s="205" customFormat="1" ht="21.6">
      <c r="A18" s="249">
        <v>11</v>
      </c>
      <c r="B18" s="208" t="s">
        <v>196</v>
      </c>
      <c r="C18" s="201">
        <v>12</v>
      </c>
      <c r="D18" s="201">
        <v>0</v>
      </c>
      <c r="E18" s="201">
        <f t="shared" si="0"/>
        <v>0</v>
      </c>
      <c r="F18" s="201">
        <v>45</v>
      </c>
      <c r="G18" s="8"/>
    </row>
    <row r="19" spans="1:7" s="205" customFormat="1" ht="21.6">
      <c r="A19" s="249">
        <v>12</v>
      </c>
      <c r="B19" s="208" t="s">
        <v>197</v>
      </c>
      <c r="C19" s="201">
        <v>11</v>
      </c>
      <c r="D19" s="201">
        <v>0</v>
      </c>
      <c r="E19" s="201">
        <f t="shared" si="0"/>
        <v>0</v>
      </c>
      <c r="F19" s="201">
        <v>50</v>
      </c>
      <c r="G19" s="8"/>
    </row>
    <row r="20" spans="1:7" s="205" customFormat="1" ht="21.6">
      <c r="A20" s="249">
        <v>13</v>
      </c>
      <c r="B20" s="208" t="s">
        <v>198</v>
      </c>
      <c r="C20" s="201">
        <v>12</v>
      </c>
      <c r="D20" s="201">
        <v>0</v>
      </c>
      <c r="E20" s="201">
        <f t="shared" si="0"/>
        <v>0</v>
      </c>
      <c r="F20" s="201">
        <v>25</v>
      </c>
      <c r="G20" s="8"/>
    </row>
    <row r="21" spans="1:7" s="205" customFormat="1" ht="21.6">
      <c r="A21" s="249">
        <v>14</v>
      </c>
      <c r="B21" s="208" t="s">
        <v>199</v>
      </c>
      <c r="C21" s="201">
        <v>10</v>
      </c>
      <c r="D21" s="201">
        <v>0</v>
      </c>
      <c r="E21" s="201">
        <f t="shared" si="0"/>
        <v>0</v>
      </c>
      <c r="F21" s="201">
        <v>0</v>
      </c>
      <c r="G21" s="8"/>
    </row>
    <row r="22" spans="1:7" s="205" customFormat="1" ht="21.6">
      <c r="A22" s="249">
        <v>15</v>
      </c>
      <c r="B22" s="208" t="s">
        <v>200</v>
      </c>
      <c r="C22" s="201">
        <v>16</v>
      </c>
      <c r="D22" s="201">
        <v>0</v>
      </c>
      <c r="E22" s="201">
        <f t="shared" si="0"/>
        <v>0</v>
      </c>
      <c r="F22" s="201">
        <v>20</v>
      </c>
      <c r="G22" s="8"/>
    </row>
    <row r="23" spans="1:7" s="205" customFormat="1" ht="21.6">
      <c r="A23" s="249">
        <v>16</v>
      </c>
      <c r="B23" s="208" t="s">
        <v>201</v>
      </c>
      <c r="C23" s="201">
        <v>15</v>
      </c>
      <c r="D23" s="201">
        <v>0</v>
      </c>
      <c r="E23" s="201">
        <f t="shared" si="0"/>
        <v>0</v>
      </c>
      <c r="F23" s="201">
        <v>5</v>
      </c>
      <c r="G23" s="8"/>
    </row>
    <row r="24" spans="1:7" s="205" customFormat="1" ht="38.4">
      <c r="A24" s="249">
        <v>17</v>
      </c>
      <c r="B24" s="208" t="s">
        <v>202</v>
      </c>
      <c r="C24" s="201">
        <v>10</v>
      </c>
      <c r="D24" s="201">
        <v>10</v>
      </c>
      <c r="E24" s="201">
        <f t="shared" si="0"/>
        <v>100</v>
      </c>
      <c r="F24" s="201">
        <v>100</v>
      </c>
      <c r="G24" s="8" t="s">
        <v>330</v>
      </c>
    </row>
    <row r="25" spans="1:7" s="205" customFormat="1" ht="21.6">
      <c r="A25" s="249">
        <v>18</v>
      </c>
      <c r="B25" s="208" t="s">
        <v>203</v>
      </c>
      <c r="C25" s="201">
        <v>40</v>
      </c>
      <c r="D25" s="201">
        <v>0</v>
      </c>
      <c r="E25" s="201">
        <f t="shared" si="0"/>
        <v>0</v>
      </c>
      <c r="F25" s="201">
        <v>5</v>
      </c>
      <c r="G25" s="8"/>
    </row>
    <row r="26" spans="1:7" s="205" customFormat="1" ht="21.6">
      <c r="A26" s="249">
        <v>19</v>
      </c>
      <c r="B26" s="208" t="s">
        <v>204</v>
      </c>
      <c r="C26" s="201">
        <v>20</v>
      </c>
      <c r="D26" s="201">
        <v>0</v>
      </c>
      <c r="E26" s="201">
        <f t="shared" si="0"/>
        <v>0</v>
      </c>
      <c r="F26" s="201">
        <v>12</v>
      </c>
      <c r="G26" s="8"/>
    </row>
    <row r="27" spans="1:7" s="205" customFormat="1" ht="21.6">
      <c r="A27" s="249">
        <v>20</v>
      </c>
      <c r="B27" s="208" t="s">
        <v>205</v>
      </c>
      <c r="C27" s="201">
        <v>20</v>
      </c>
      <c r="D27" s="201">
        <v>0</v>
      </c>
      <c r="E27" s="201">
        <f t="shared" si="0"/>
        <v>0</v>
      </c>
      <c r="F27" s="201">
        <v>50</v>
      </c>
      <c r="G27" s="8"/>
    </row>
    <row r="28" spans="1:7" s="205" customFormat="1" ht="21.6">
      <c r="A28" s="249">
        <v>21</v>
      </c>
      <c r="B28" s="208" t="s">
        <v>206</v>
      </c>
      <c r="C28" s="201">
        <v>20</v>
      </c>
      <c r="D28" s="201">
        <v>0</v>
      </c>
      <c r="E28" s="201">
        <f t="shared" si="0"/>
        <v>0</v>
      </c>
      <c r="F28" s="201">
        <v>0</v>
      </c>
      <c r="G28" s="8"/>
    </row>
    <row r="29" spans="1:7" s="205" customFormat="1" ht="38.4">
      <c r="A29" s="249">
        <v>22</v>
      </c>
      <c r="B29" s="208" t="s">
        <v>207</v>
      </c>
      <c r="C29" s="201">
        <v>20</v>
      </c>
      <c r="D29" s="201">
        <v>0</v>
      </c>
      <c r="E29" s="201">
        <f t="shared" si="0"/>
        <v>0</v>
      </c>
      <c r="F29" s="201">
        <v>50</v>
      </c>
      <c r="G29" s="8"/>
    </row>
    <row r="30" spans="1:7" s="205" customFormat="1" ht="38.4">
      <c r="A30" s="249">
        <v>23</v>
      </c>
      <c r="B30" s="208" t="s">
        <v>208</v>
      </c>
      <c r="C30" s="201">
        <v>37</v>
      </c>
      <c r="D30" s="201">
        <v>0</v>
      </c>
      <c r="E30" s="201">
        <f t="shared" si="0"/>
        <v>0</v>
      </c>
      <c r="F30" s="201">
        <v>15</v>
      </c>
      <c r="G30" s="8"/>
    </row>
    <row r="31" spans="1:7" s="205" customFormat="1" ht="21.6">
      <c r="A31" s="249">
        <v>24</v>
      </c>
      <c r="B31" s="208" t="s">
        <v>209</v>
      </c>
      <c r="C31" s="201">
        <v>25</v>
      </c>
      <c r="D31" s="201">
        <v>0</v>
      </c>
      <c r="E31" s="201">
        <f t="shared" si="0"/>
        <v>0</v>
      </c>
      <c r="F31" s="201">
        <v>15</v>
      </c>
      <c r="G31" s="8"/>
    </row>
    <row r="32" spans="1:7" s="205" customFormat="1" ht="21.6">
      <c r="A32" s="249">
        <v>25</v>
      </c>
      <c r="B32" s="208" t="s">
        <v>210</v>
      </c>
      <c r="C32" s="201">
        <v>20</v>
      </c>
      <c r="D32" s="201">
        <v>14</v>
      </c>
      <c r="E32" s="201">
        <f t="shared" si="0"/>
        <v>70</v>
      </c>
      <c r="F32" s="201">
        <v>80</v>
      </c>
      <c r="G32" s="8"/>
    </row>
    <row r="33" spans="1:7" s="205" customFormat="1" ht="21.6">
      <c r="A33" s="249">
        <v>26</v>
      </c>
      <c r="B33" s="208" t="s">
        <v>211</v>
      </c>
      <c r="C33" s="201">
        <v>15</v>
      </c>
      <c r="D33" s="201">
        <v>0</v>
      </c>
      <c r="E33" s="201">
        <f t="shared" si="0"/>
        <v>0</v>
      </c>
      <c r="F33" s="201">
        <v>15</v>
      </c>
      <c r="G33" s="8"/>
    </row>
    <row r="34" spans="1:7" s="205" customFormat="1" ht="21.6">
      <c r="A34" s="249">
        <v>27</v>
      </c>
      <c r="B34" s="208" t="s">
        <v>212</v>
      </c>
      <c r="C34" s="201">
        <v>15</v>
      </c>
      <c r="D34" s="201">
        <v>0</v>
      </c>
      <c r="E34" s="201">
        <f t="shared" si="0"/>
        <v>0</v>
      </c>
      <c r="F34" s="201">
        <v>0</v>
      </c>
      <c r="G34" s="8"/>
    </row>
    <row r="35" spans="1:7" s="205" customFormat="1" ht="21.6">
      <c r="A35" s="249">
        <v>28</v>
      </c>
      <c r="B35" s="208" t="s">
        <v>213</v>
      </c>
      <c r="C35" s="201">
        <v>15</v>
      </c>
      <c r="D35" s="201">
        <v>0</v>
      </c>
      <c r="E35" s="201">
        <f t="shared" si="0"/>
        <v>0</v>
      </c>
      <c r="F35" s="201">
        <v>20</v>
      </c>
      <c r="G35" s="8"/>
    </row>
    <row r="36" spans="1:7" s="205" customFormat="1" ht="38.4">
      <c r="A36" s="249">
        <v>29</v>
      </c>
      <c r="B36" s="208" t="s">
        <v>214</v>
      </c>
      <c r="C36" s="201">
        <v>15</v>
      </c>
      <c r="D36" s="201">
        <v>0</v>
      </c>
      <c r="E36" s="201">
        <f t="shared" si="0"/>
        <v>0</v>
      </c>
      <c r="F36" s="201">
        <v>35</v>
      </c>
      <c r="G36" s="8"/>
    </row>
    <row r="37" spans="1:7" s="205" customFormat="1" ht="21.6">
      <c r="A37" s="249">
        <v>30</v>
      </c>
      <c r="B37" s="208" t="s">
        <v>215</v>
      </c>
      <c r="C37" s="201">
        <v>15</v>
      </c>
      <c r="D37" s="201">
        <v>0</v>
      </c>
      <c r="E37" s="201">
        <f t="shared" si="0"/>
        <v>0</v>
      </c>
      <c r="F37" s="201">
        <v>15</v>
      </c>
      <c r="G37" s="8"/>
    </row>
    <row r="38" spans="1:7" s="205" customFormat="1" ht="21.6">
      <c r="A38" s="249">
        <v>31</v>
      </c>
      <c r="B38" s="208" t="s">
        <v>216</v>
      </c>
      <c r="C38" s="201">
        <v>15</v>
      </c>
      <c r="D38" s="201">
        <v>0</v>
      </c>
      <c r="E38" s="201">
        <f t="shared" si="0"/>
        <v>0</v>
      </c>
      <c r="F38" s="201">
        <v>0</v>
      </c>
      <c r="G38" s="8"/>
    </row>
    <row r="39" spans="1:7" s="205" customFormat="1" ht="21.6">
      <c r="A39" s="249">
        <v>32</v>
      </c>
      <c r="B39" s="208" t="s">
        <v>217</v>
      </c>
      <c r="C39" s="201">
        <v>20</v>
      </c>
      <c r="D39" s="201">
        <v>0</v>
      </c>
      <c r="E39" s="201">
        <f t="shared" si="0"/>
        <v>0</v>
      </c>
      <c r="F39" s="201">
        <v>5</v>
      </c>
      <c r="G39" s="8"/>
    </row>
    <row r="40" spans="1:7" s="205" customFormat="1" ht="21.6">
      <c r="A40" s="249">
        <v>33</v>
      </c>
      <c r="B40" s="208" t="s">
        <v>218</v>
      </c>
      <c r="C40" s="201">
        <v>20</v>
      </c>
      <c r="D40" s="201">
        <v>0</v>
      </c>
      <c r="E40" s="201">
        <f t="shared" si="0"/>
        <v>0</v>
      </c>
      <c r="F40" s="201">
        <v>50</v>
      </c>
      <c r="G40" s="8"/>
    </row>
    <row r="41" spans="1:7" s="205" customFormat="1" ht="38.4">
      <c r="A41" s="249">
        <v>34</v>
      </c>
      <c r="B41" s="208" t="s">
        <v>219</v>
      </c>
      <c r="C41" s="201">
        <v>15</v>
      </c>
      <c r="D41" s="201">
        <v>0</v>
      </c>
      <c r="E41" s="201">
        <f t="shared" si="0"/>
        <v>0</v>
      </c>
      <c r="F41" s="201">
        <v>0</v>
      </c>
      <c r="G41" s="8"/>
    </row>
    <row r="42" spans="1:7" s="205" customFormat="1" ht="21.6">
      <c r="A42" s="249">
        <v>35</v>
      </c>
      <c r="B42" s="208" t="s">
        <v>220</v>
      </c>
      <c r="C42" s="201">
        <v>15</v>
      </c>
      <c r="D42" s="201">
        <v>0</v>
      </c>
      <c r="E42" s="201">
        <f t="shared" si="0"/>
        <v>0</v>
      </c>
      <c r="F42" s="201">
        <v>0</v>
      </c>
      <c r="G42" s="8"/>
    </row>
    <row r="43" spans="1:7" s="205" customFormat="1" ht="21.6">
      <c r="A43" s="249">
        <v>36</v>
      </c>
      <c r="B43" s="208" t="s">
        <v>221</v>
      </c>
      <c r="C43" s="201">
        <v>15</v>
      </c>
      <c r="D43" s="201">
        <v>0</v>
      </c>
      <c r="E43" s="201">
        <f t="shared" si="0"/>
        <v>0</v>
      </c>
      <c r="F43" s="201">
        <v>0</v>
      </c>
      <c r="G43" s="8"/>
    </row>
    <row r="44" spans="1:7" s="205" customFormat="1" ht="21.6">
      <c r="A44" s="249">
        <v>37</v>
      </c>
      <c r="B44" s="208" t="s">
        <v>222</v>
      </c>
      <c r="C44" s="201">
        <v>15</v>
      </c>
      <c r="D44" s="201">
        <v>0</v>
      </c>
      <c r="E44" s="201">
        <f t="shared" si="0"/>
        <v>0</v>
      </c>
      <c r="F44" s="201">
        <v>15</v>
      </c>
      <c r="G44" s="8"/>
    </row>
    <row r="45" spans="1:7" s="205" customFormat="1" ht="38.4">
      <c r="A45" s="249">
        <v>38</v>
      </c>
      <c r="B45" s="208" t="s">
        <v>223</v>
      </c>
      <c r="C45" s="201">
        <v>15</v>
      </c>
      <c r="D45" s="201">
        <v>0</v>
      </c>
      <c r="E45" s="201">
        <f t="shared" si="0"/>
        <v>0</v>
      </c>
      <c r="F45" s="201">
        <v>30</v>
      </c>
      <c r="G45" s="8"/>
    </row>
    <row r="46" spans="1:7" s="205" customFormat="1" ht="38.4">
      <c r="A46" s="249">
        <v>39</v>
      </c>
      <c r="B46" s="208" t="s">
        <v>224</v>
      </c>
      <c r="C46" s="201">
        <v>15</v>
      </c>
      <c r="D46" s="201">
        <v>0</v>
      </c>
      <c r="E46" s="201">
        <f t="shared" si="0"/>
        <v>0</v>
      </c>
      <c r="F46" s="201">
        <v>5</v>
      </c>
      <c r="G46" s="8"/>
    </row>
    <row r="47" spans="1:7" s="205" customFormat="1" ht="21.6">
      <c r="A47" s="249">
        <v>40</v>
      </c>
      <c r="B47" s="208" t="s">
        <v>225</v>
      </c>
      <c r="C47" s="201">
        <v>12</v>
      </c>
      <c r="D47" s="201">
        <v>0</v>
      </c>
      <c r="E47" s="201">
        <f t="shared" si="0"/>
        <v>0</v>
      </c>
      <c r="F47" s="201">
        <v>10</v>
      </c>
      <c r="G47" s="8"/>
    </row>
    <row r="48" spans="1:7" s="205" customFormat="1" ht="38.4">
      <c r="A48" s="249">
        <v>41</v>
      </c>
      <c r="B48" s="208" t="s">
        <v>226</v>
      </c>
      <c r="C48" s="201">
        <v>15</v>
      </c>
      <c r="D48" s="201">
        <v>0</v>
      </c>
      <c r="E48" s="201">
        <f t="shared" si="0"/>
        <v>0</v>
      </c>
      <c r="F48" s="201">
        <v>0</v>
      </c>
      <c r="G48" s="8"/>
    </row>
    <row r="49" spans="1:7" s="205" customFormat="1" ht="21.6">
      <c r="A49" s="249">
        <v>42</v>
      </c>
      <c r="B49" s="208" t="s">
        <v>227</v>
      </c>
      <c r="C49" s="201">
        <v>20</v>
      </c>
      <c r="D49" s="201">
        <v>0</v>
      </c>
      <c r="E49" s="201">
        <f t="shared" si="0"/>
        <v>0</v>
      </c>
      <c r="F49" s="201">
        <v>0</v>
      </c>
      <c r="G49" s="8"/>
    </row>
    <row r="50" spans="1:7" s="205" customFormat="1" ht="21.6">
      <c r="A50" s="249">
        <v>43</v>
      </c>
      <c r="B50" s="208" t="s">
        <v>228</v>
      </c>
      <c r="C50" s="201">
        <v>20</v>
      </c>
      <c r="D50" s="201">
        <v>0</v>
      </c>
      <c r="E50" s="201">
        <f t="shared" si="0"/>
        <v>0</v>
      </c>
      <c r="F50" s="201">
        <v>0</v>
      </c>
      <c r="G50" s="8"/>
    </row>
    <row r="51" spans="1:7" s="205" customFormat="1" ht="21.6">
      <c r="A51" s="249">
        <v>44</v>
      </c>
      <c r="B51" s="208" t="s">
        <v>229</v>
      </c>
      <c r="C51" s="201">
        <v>20</v>
      </c>
      <c r="D51" s="201">
        <v>0</v>
      </c>
      <c r="E51" s="201">
        <f t="shared" si="0"/>
        <v>0</v>
      </c>
      <c r="F51" s="201">
        <v>15</v>
      </c>
      <c r="G51" s="8"/>
    </row>
    <row r="52" spans="1:7" s="205" customFormat="1" ht="21.6">
      <c r="A52" s="249">
        <v>45</v>
      </c>
      <c r="B52" s="208" t="s">
        <v>230</v>
      </c>
      <c r="C52" s="201">
        <v>15</v>
      </c>
      <c r="D52" s="201">
        <v>0</v>
      </c>
      <c r="E52" s="201">
        <f t="shared" si="0"/>
        <v>0</v>
      </c>
      <c r="F52" s="201">
        <v>10</v>
      </c>
      <c r="G52" s="8"/>
    </row>
    <row r="53" spans="1:7" s="205" customFormat="1" ht="21.6">
      <c r="A53" s="249">
        <v>46</v>
      </c>
      <c r="B53" s="208" t="s">
        <v>231</v>
      </c>
      <c r="C53" s="201">
        <v>12</v>
      </c>
      <c r="D53" s="201">
        <v>0</v>
      </c>
      <c r="E53" s="201">
        <f t="shared" si="0"/>
        <v>0</v>
      </c>
      <c r="F53" s="201">
        <v>5</v>
      </c>
      <c r="G53" s="8"/>
    </row>
    <row r="54" spans="1:7" s="205" customFormat="1" ht="21.6">
      <c r="A54" s="249">
        <v>47</v>
      </c>
      <c r="B54" s="208" t="s">
        <v>232</v>
      </c>
      <c r="C54" s="201">
        <v>30</v>
      </c>
      <c r="D54" s="201">
        <v>0</v>
      </c>
      <c r="E54" s="201">
        <f t="shared" si="0"/>
        <v>0</v>
      </c>
      <c r="F54" s="201">
        <v>40</v>
      </c>
      <c r="G54" s="8"/>
    </row>
    <row r="55" spans="1:7" s="205" customFormat="1" ht="21.6">
      <c r="A55" s="249">
        <v>48</v>
      </c>
      <c r="B55" s="208" t="s">
        <v>233</v>
      </c>
      <c r="C55" s="201">
        <v>14</v>
      </c>
      <c r="D55" s="201">
        <v>0</v>
      </c>
      <c r="E55" s="201">
        <f t="shared" si="0"/>
        <v>0</v>
      </c>
      <c r="F55" s="201">
        <v>15</v>
      </c>
      <c r="G55" s="8"/>
    </row>
    <row r="56" spans="1:7" s="205" customFormat="1" ht="21.6">
      <c r="A56" s="249">
        <v>49</v>
      </c>
      <c r="B56" s="208" t="s">
        <v>234</v>
      </c>
      <c r="C56" s="201">
        <v>5</v>
      </c>
      <c r="D56" s="201">
        <v>0</v>
      </c>
      <c r="E56" s="201">
        <f t="shared" si="0"/>
        <v>0</v>
      </c>
      <c r="F56" s="201">
        <v>5</v>
      </c>
      <c r="G56" s="8"/>
    </row>
    <row r="57" spans="1:7" s="205" customFormat="1" ht="21.6">
      <c r="A57" s="249">
        <v>50</v>
      </c>
      <c r="B57" s="208" t="s">
        <v>235</v>
      </c>
      <c r="C57" s="201">
        <v>10</v>
      </c>
      <c r="D57" s="201">
        <v>0</v>
      </c>
      <c r="E57" s="201">
        <f t="shared" si="0"/>
        <v>0</v>
      </c>
      <c r="F57" s="201">
        <v>0</v>
      </c>
      <c r="G57" s="267"/>
    </row>
    <row r="58" spans="1:7" s="205" customFormat="1" ht="43.2">
      <c r="A58" s="249">
        <v>51</v>
      </c>
      <c r="B58" s="208" t="s">
        <v>236</v>
      </c>
      <c r="C58" s="201">
        <v>60</v>
      </c>
      <c r="D58" s="201">
        <v>0</v>
      </c>
      <c r="E58" s="201">
        <f t="shared" si="0"/>
        <v>0</v>
      </c>
      <c r="F58" s="201">
        <v>5</v>
      </c>
      <c r="G58" s="267" t="s">
        <v>331</v>
      </c>
    </row>
    <row r="59" spans="1:7" s="205" customFormat="1" ht="21.6">
      <c r="A59" s="249">
        <v>52</v>
      </c>
      <c r="B59" s="208" t="s">
        <v>237</v>
      </c>
      <c r="C59" s="201">
        <v>30</v>
      </c>
      <c r="D59" s="201">
        <v>20</v>
      </c>
      <c r="E59" s="201">
        <f t="shared" si="0"/>
        <v>66.666666666666657</v>
      </c>
      <c r="F59" s="201">
        <v>80</v>
      </c>
      <c r="G59" s="8"/>
    </row>
    <row r="60" spans="1:7" s="205" customFormat="1" ht="21.6">
      <c r="A60" s="249">
        <v>53</v>
      </c>
      <c r="B60" s="208" t="s">
        <v>238</v>
      </c>
      <c r="C60" s="201">
        <v>25</v>
      </c>
      <c r="D60" s="201">
        <v>0</v>
      </c>
      <c r="E60" s="201">
        <f t="shared" si="0"/>
        <v>0</v>
      </c>
      <c r="F60" s="201">
        <v>50</v>
      </c>
      <c r="G60" s="8"/>
    </row>
    <row r="61" spans="1:7" s="205" customFormat="1" ht="21.6">
      <c r="A61" s="214"/>
      <c r="B61" s="209" t="s">
        <v>66</v>
      </c>
      <c r="C61" s="200">
        <f>SUM(C8:C60)</f>
        <v>1059</v>
      </c>
      <c r="D61" s="200">
        <f>SUM(D8:D60)</f>
        <v>44</v>
      </c>
      <c r="E61" s="201">
        <f t="shared" si="0"/>
        <v>4.1548630783758265</v>
      </c>
      <c r="F61" s="200"/>
      <c r="G61" s="8"/>
    </row>
    <row r="62" spans="1:7" s="205" customFormat="1" ht="21.6">
      <c r="A62" s="250" t="s">
        <v>152</v>
      </c>
      <c r="B62" s="209" t="s">
        <v>156</v>
      </c>
      <c r="C62" s="199"/>
      <c r="D62" s="199"/>
      <c r="E62" s="200"/>
      <c r="F62" s="199"/>
      <c r="G62" s="8"/>
    </row>
    <row r="63" spans="1:7" s="205" customFormat="1" ht="21.6">
      <c r="A63" s="249">
        <v>1</v>
      </c>
      <c r="B63" s="208" t="s">
        <v>239</v>
      </c>
      <c r="C63" s="201">
        <v>1</v>
      </c>
      <c r="D63" s="201">
        <v>1</v>
      </c>
      <c r="E63" s="201">
        <f>D63/C63*100</f>
        <v>100</v>
      </c>
      <c r="F63" s="201">
        <v>100</v>
      </c>
      <c r="G63" s="8" t="s">
        <v>330</v>
      </c>
    </row>
    <row r="64" spans="1:7" s="205" customFormat="1" ht="21.6">
      <c r="A64" s="249">
        <v>2</v>
      </c>
      <c r="B64" s="208" t="s">
        <v>240</v>
      </c>
      <c r="C64" s="201">
        <v>8</v>
      </c>
      <c r="D64" s="201">
        <v>8</v>
      </c>
      <c r="E64" s="201">
        <f t="shared" ref="E64:E105" si="1">D64/C64*100</f>
        <v>100</v>
      </c>
      <c r="F64" s="201">
        <v>100</v>
      </c>
      <c r="G64" s="8" t="s">
        <v>330</v>
      </c>
    </row>
    <row r="65" spans="1:7" s="205" customFormat="1" ht="21.6">
      <c r="A65" s="249">
        <v>3</v>
      </c>
      <c r="B65" s="208" t="s">
        <v>241</v>
      </c>
      <c r="C65" s="201">
        <v>10</v>
      </c>
      <c r="D65" s="201">
        <v>0</v>
      </c>
      <c r="E65" s="201">
        <f t="shared" si="1"/>
        <v>0</v>
      </c>
      <c r="F65" s="201">
        <v>0</v>
      </c>
      <c r="G65" s="8"/>
    </row>
    <row r="66" spans="1:7" s="205" customFormat="1" ht="21.6">
      <c r="A66" s="249">
        <v>4</v>
      </c>
      <c r="B66" s="208" t="s">
        <v>242</v>
      </c>
      <c r="C66" s="201">
        <v>20</v>
      </c>
      <c r="D66" s="201">
        <v>0</v>
      </c>
      <c r="E66" s="201">
        <f t="shared" si="1"/>
        <v>0</v>
      </c>
      <c r="F66" s="201">
        <v>20</v>
      </c>
      <c r="G66" s="8"/>
    </row>
    <row r="67" spans="1:7" s="205" customFormat="1" ht="21.6">
      <c r="A67" s="249">
        <v>5</v>
      </c>
      <c r="B67" s="208" t="s">
        <v>243</v>
      </c>
      <c r="C67" s="201">
        <v>10</v>
      </c>
      <c r="D67" s="201">
        <v>0</v>
      </c>
      <c r="E67" s="201">
        <f t="shared" si="1"/>
        <v>0</v>
      </c>
      <c r="F67" s="201">
        <v>25</v>
      </c>
      <c r="G67" s="8"/>
    </row>
    <row r="68" spans="1:7" s="205" customFormat="1" ht="21.6">
      <c r="A68" s="249">
        <v>6</v>
      </c>
      <c r="B68" s="208" t="s">
        <v>244</v>
      </c>
      <c r="C68" s="201">
        <v>30</v>
      </c>
      <c r="D68" s="201">
        <v>20</v>
      </c>
      <c r="E68" s="201">
        <f t="shared" si="1"/>
        <v>66.666666666666657</v>
      </c>
      <c r="F68" s="201">
        <v>100</v>
      </c>
      <c r="G68" s="8" t="s">
        <v>330</v>
      </c>
    </row>
    <row r="69" spans="1:7" s="205" customFormat="1" ht="21.6">
      <c r="A69" s="249">
        <v>7</v>
      </c>
      <c r="B69" s="208" t="s">
        <v>245</v>
      </c>
      <c r="C69" s="201">
        <v>10</v>
      </c>
      <c r="D69" s="201">
        <v>0</v>
      </c>
      <c r="E69" s="201">
        <f t="shared" si="1"/>
        <v>0</v>
      </c>
      <c r="F69" s="201">
        <v>0</v>
      </c>
      <c r="G69" s="8"/>
    </row>
    <row r="70" spans="1:7" s="205" customFormat="1" ht="21.6">
      <c r="A70" s="249">
        <v>8</v>
      </c>
      <c r="B70" s="208" t="s">
        <v>246</v>
      </c>
      <c r="C70" s="201">
        <v>45</v>
      </c>
      <c r="D70" s="201">
        <v>0</v>
      </c>
      <c r="E70" s="201">
        <f t="shared" si="1"/>
        <v>0</v>
      </c>
      <c r="F70" s="201">
        <v>15</v>
      </c>
      <c r="G70" s="8"/>
    </row>
    <row r="71" spans="1:7" s="205" customFormat="1" ht="21.6">
      <c r="A71" s="249">
        <v>9</v>
      </c>
      <c r="B71" s="208" t="s">
        <v>247</v>
      </c>
      <c r="C71" s="201">
        <v>50</v>
      </c>
      <c r="D71" s="201">
        <v>0</v>
      </c>
      <c r="E71" s="201">
        <f t="shared" si="1"/>
        <v>0</v>
      </c>
      <c r="F71" s="201">
        <v>5</v>
      </c>
      <c r="G71" s="8"/>
    </row>
    <row r="72" spans="1:7" s="205" customFormat="1" ht="21.6">
      <c r="A72" s="249">
        <v>10</v>
      </c>
      <c r="B72" s="208" t="s">
        <v>248</v>
      </c>
      <c r="C72" s="201">
        <v>10</v>
      </c>
      <c r="D72" s="201">
        <v>3</v>
      </c>
      <c r="E72" s="201">
        <f t="shared" si="1"/>
        <v>30</v>
      </c>
      <c r="F72" s="201">
        <v>50</v>
      </c>
      <c r="G72" s="8"/>
    </row>
    <row r="73" spans="1:7" s="205" customFormat="1" ht="21.6">
      <c r="A73" s="249">
        <v>11</v>
      </c>
      <c r="B73" s="208" t="s">
        <v>249</v>
      </c>
      <c r="C73" s="201">
        <v>16</v>
      </c>
      <c r="D73" s="201">
        <v>0</v>
      </c>
      <c r="E73" s="201">
        <f t="shared" si="1"/>
        <v>0</v>
      </c>
      <c r="F73" s="201">
        <v>20</v>
      </c>
      <c r="G73" s="8"/>
    </row>
    <row r="74" spans="1:7" s="205" customFormat="1" ht="21.6">
      <c r="A74" s="249">
        <v>12</v>
      </c>
      <c r="B74" s="208" t="s">
        <v>250</v>
      </c>
      <c r="C74" s="201">
        <v>7</v>
      </c>
      <c r="D74" s="201">
        <v>0</v>
      </c>
      <c r="E74" s="201">
        <f t="shared" si="1"/>
        <v>0</v>
      </c>
      <c r="F74" s="201">
        <v>50</v>
      </c>
      <c r="G74" s="8"/>
    </row>
    <row r="75" spans="1:7" s="205" customFormat="1" ht="21.6">
      <c r="A75" s="249">
        <v>13</v>
      </c>
      <c r="B75" s="208" t="s">
        <v>251</v>
      </c>
      <c r="C75" s="201">
        <v>12</v>
      </c>
      <c r="D75" s="201">
        <v>0</v>
      </c>
      <c r="E75" s="201">
        <f t="shared" si="1"/>
        <v>0</v>
      </c>
      <c r="F75" s="201">
        <v>0</v>
      </c>
      <c r="G75" s="8"/>
    </row>
    <row r="76" spans="1:7" s="205" customFormat="1" ht="21.6">
      <c r="A76" s="249">
        <v>14</v>
      </c>
      <c r="B76" s="208" t="s">
        <v>252</v>
      </c>
      <c r="C76" s="201">
        <v>18</v>
      </c>
      <c r="D76" s="201">
        <v>0</v>
      </c>
      <c r="E76" s="201">
        <f t="shared" si="1"/>
        <v>0</v>
      </c>
      <c r="F76" s="201">
        <v>25</v>
      </c>
      <c r="G76" s="8"/>
    </row>
    <row r="77" spans="1:7" s="205" customFormat="1" ht="38.4">
      <c r="A77" s="249">
        <v>15</v>
      </c>
      <c r="B77" s="208" t="s">
        <v>253</v>
      </c>
      <c r="C77" s="201">
        <v>12</v>
      </c>
      <c r="D77" s="201">
        <v>0</v>
      </c>
      <c r="E77" s="201">
        <f t="shared" si="1"/>
        <v>0</v>
      </c>
      <c r="F77" s="201">
        <v>20</v>
      </c>
      <c r="G77" s="8"/>
    </row>
    <row r="78" spans="1:7" s="205" customFormat="1" ht="21.6">
      <c r="A78" s="249">
        <v>16</v>
      </c>
      <c r="B78" s="208" t="s">
        <v>254</v>
      </c>
      <c r="C78" s="201">
        <v>10</v>
      </c>
      <c r="D78" s="201">
        <v>0</v>
      </c>
      <c r="E78" s="201">
        <f t="shared" si="1"/>
        <v>0</v>
      </c>
      <c r="F78" s="201">
        <v>0</v>
      </c>
      <c r="G78" s="8"/>
    </row>
    <row r="79" spans="1:7" s="205" customFormat="1" ht="21.6">
      <c r="A79" s="249">
        <v>17</v>
      </c>
      <c r="B79" s="208" t="s">
        <v>239</v>
      </c>
      <c r="C79" s="201">
        <v>10</v>
      </c>
      <c r="D79" s="201">
        <v>10</v>
      </c>
      <c r="E79" s="201">
        <f t="shared" si="1"/>
        <v>100</v>
      </c>
      <c r="F79" s="201">
        <v>100</v>
      </c>
      <c r="G79" s="8" t="s">
        <v>330</v>
      </c>
    </row>
    <row r="80" spans="1:7" s="205" customFormat="1" ht="21.6">
      <c r="A80" s="249">
        <v>18</v>
      </c>
      <c r="B80" s="208" t="s">
        <v>255</v>
      </c>
      <c r="C80" s="201">
        <v>10</v>
      </c>
      <c r="D80" s="201">
        <v>0</v>
      </c>
      <c r="E80" s="201">
        <f t="shared" si="1"/>
        <v>0</v>
      </c>
      <c r="F80" s="201">
        <v>0</v>
      </c>
      <c r="G80" s="8"/>
    </row>
    <row r="81" spans="1:7" s="205" customFormat="1" ht="21.6">
      <c r="A81" s="249">
        <v>19</v>
      </c>
      <c r="B81" s="208" t="s">
        <v>256</v>
      </c>
      <c r="C81" s="201">
        <v>7</v>
      </c>
      <c r="D81" s="201">
        <v>7</v>
      </c>
      <c r="E81" s="201">
        <f t="shared" si="1"/>
        <v>100</v>
      </c>
      <c r="F81" s="201">
        <v>100</v>
      </c>
      <c r="G81" s="8" t="s">
        <v>330</v>
      </c>
    </row>
    <row r="82" spans="1:7" s="205" customFormat="1" ht="21.6">
      <c r="A82" s="249">
        <v>20</v>
      </c>
      <c r="B82" s="208" t="s">
        <v>257</v>
      </c>
      <c r="C82" s="201">
        <v>6</v>
      </c>
      <c r="D82" s="201">
        <v>6</v>
      </c>
      <c r="E82" s="201">
        <f t="shared" si="1"/>
        <v>100</v>
      </c>
      <c r="F82" s="201">
        <v>100</v>
      </c>
      <c r="G82" s="8" t="s">
        <v>330</v>
      </c>
    </row>
    <row r="83" spans="1:7" s="205" customFormat="1" ht="38.4">
      <c r="A83" s="249">
        <v>21</v>
      </c>
      <c r="B83" s="208" t="s">
        <v>258</v>
      </c>
      <c r="C83" s="201">
        <v>6</v>
      </c>
      <c r="D83" s="201">
        <v>0</v>
      </c>
      <c r="E83" s="201">
        <f t="shared" si="1"/>
        <v>0</v>
      </c>
      <c r="F83" s="201">
        <v>30</v>
      </c>
      <c r="G83" s="8"/>
    </row>
    <row r="84" spans="1:7" s="205" customFormat="1" ht="21.6">
      <c r="A84" s="249">
        <v>22</v>
      </c>
      <c r="B84" s="208" t="s">
        <v>259</v>
      </c>
      <c r="C84" s="201">
        <v>10</v>
      </c>
      <c r="D84" s="201">
        <v>0</v>
      </c>
      <c r="E84" s="201">
        <f t="shared" si="1"/>
        <v>0</v>
      </c>
      <c r="F84" s="201">
        <v>0</v>
      </c>
      <c r="G84" s="8"/>
    </row>
    <row r="85" spans="1:7" s="205" customFormat="1" ht="21.6">
      <c r="A85" s="249">
        <v>23</v>
      </c>
      <c r="B85" s="208" t="s">
        <v>260</v>
      </c>
      <c r="C85" s="201">
        <v>10</v>
      </c>
      <c r="D85" s="201">
        <v>10</v>
      </c>
      <c r="E85" s="201">
        <f t="shared" si="1"/>
        <v>100</v>
      </c>
      <c r="F85" s="201">
        <v>100</v>
      </c>
      <c r="G85" s="8" t="s">
        <v>330</v>
      </c>
    </row>
    <row r="86" spans="1:7" s="205" customFormat="1" ht="21.6">
      <c r="A86" s="249">
        <v>24</v>
      </c>
      <c r="B86" s="208" t="s">
        <v>261</v>
      </c>
      <c r="C86" s="201">
        <v>15</v>
      </c>
      <c r="D86" s="201">
        <v>0</v>
      </c>
      <c r="E86" s="201">
        <f t="shared" si="1"/>
        <v>0</v>
      </c>
      <c r="F86" s="201">
        <v>50</v>
      </c>
      <c r="G86" s="8"/>
    </row>
    <row r="87" spans="1:7" s="205" customFormat="1" ht="21.6">
      <c r="A87" s="249">
        <v>25</v>
      </c>
      <c r="B87" s="208" t="s">
        <v>262</v>
      </c>
      <c r="C87" s="201">
        <v>15</v>
      </c>
      <c r="D87" s="201">
        <v>0</v>
      </c>
      <c r="E87" s="201">
        <f t="shared" si="1"/>
        <v>0</v>
      </c>
      <c r="F87" s="201">
        <v>10</v>
      </c>
      <c r="G87" s="8"/>
    </row>
    <row r="88" spans="1:7" s="205" customFormat="1" ht="21.6">
      <c r="A88" s="249">
        <v>26</v>
      </c>
      <c r="B88" s="208" t="s">
        <v>263</v>
      </c>
      <c r="C88" s="201">
        <v>15</v>
      </c>
      <c r="D88" s="201">
        <v>0</v>
      </c>
      <c r="E88" s="201">
        <f t="shared" si="1"/>
        <v>0</v>
      </c>
      <c r="F88" s="201">
        <v>0</v>
      </c>
      <c r="G88" s="8"/>
    </row>
    <row r="89" spans="1:7" s="205" customFormat="1" ht="21.6">
      <c r="A89" s="249">
        <v>27</v>
      </c>
      <c r="B89" s="208" t="s">
        <v>264</v>
      </c>
      <c r="C89" s="201">
        <v>15</v>
      </c>
      <c r="D89" s="201">
        <v>0</v>
      </c>
      <c r="E89" s="201">
        <f t="shared" si="1"/>
        <v>0</v>
      </c>
      <c r="F89" s="201">
        <v>50</v>
      </c>
      <c r="G89" s="8"/>
    </row>
    <row r="90" spans="1:7" s="205" customFormat="1" ht="21.6">
      <c r="A90" s="249">
        <v>28</v>
      </c>
      <c r="B90" s="208" t="s">
        <v>265</v>
      </c>
      <c r="C90" s="201">
        <v>15</v>
      </c>
      <c r="D90" s="201">
        <v>0</v>
      </c>
      <c r="E90" s="201">
        <f t="shared" si="1"/>
        <v>0</v>
      </c>
      <c r="F90" s="201">
        <v>0</v>
      </c>
      <c r="G90" s="8"/>
    </row>
    <row r="91" spans="1:7" s="205" customFormat="1" ht="21.6">
      <c r="A91" s="249">
        <v>29</v>
      </c>
      <c r="B91" s="208" t="s">
        <v>266</v>
      </c>
      <c r="C91" s="201">
        <v>15</v>
      </c>
      <c r="D91" s="201">
        <v>0</v>
      </c>
      <c r="E91" s="201">
        <f t="shared" si="1"/>
        <v>0</v>
      </c>
      <c r="F91" s="201">
        <v>90</v>
      </c>
      <c r="G91" s="8"/>
    </row>
    <row r="92" spans="1:7" s="205" customFormat="1" ht="21.6">
      <c r="A92" s="249">
        <v>30</v>
      </c>
      <c r="B92" s="208" t="s">
        <v>267</v>
      </c>
      <c r="C92" s="201">
        <v>15</v>
      </c>
      <c r="D92" s="201">
        <v>0</v>
      </c>
      <c r="E92" s="201">
        <f t="shared" si="1"/>
        <v>0</v>
      </c>
      <c r="F92" s="201">
        <v>90</v>
      </c>
      <c r="G92" s="8"/>
    </row>
    <row r="93" spans="1:7" s="205" customFormat="1" ht="38.4">
      <c r="A93" s="249">
        <v>31</v>
      </c>
      <c r="B93" s="208" t="s">
        <v>268</v>
      </c>
      <c r="C93" s="201">
        <v>42</v>
      </c>
      <c r="D93" s="201">
        <v>0</v>
      </c>
      <c r="E93" s="201">
        <f t="shared" si="1"/>
        <v>0</v>
      </c>
      <c r="F93" s="201">
        <v>20</v>
      </c>
      <c r="G93" s="8"/>
    </row>
    <row r="94" spans="1:7" s="205" customFormat="1" ht="21.6">
      <c r="A94" s="249">
        <v>32</v>
      </c>
      <c r="B94" s="208" t="s">
        <v>269</v>
      </c>
      <c r="C94" s="201">
        <v>15</v>
      </c>
      <c r="D94" s="201">
        <v>0</v>
      </c>
      <c r="E94" s="201">
        <f t="shared" si="1"/>
        <v>0</v>
      </c>
      <c r="F94" s="201">
        <v>10</v>
      </c>
      <c r="G94" s="8"/>
    </row>
    <row r="95" spans="1:7" s="205" customFormat="1" ht="21.6">
      <c r="A95" s="249">
        <v>33</v>
      </c>
      <c r="B95" s="208" t="s">
        <v>270</v>
      </c>
      <c r="C95" s="201">
        <v>15</v>
      </c>
      <c r="D95" s="201">
        <v>0</v>
      </c>
      <c r="E95" s="201">
        <f t="shared" si="1"/>
        <v>0</v>
      </c>
      <c r="F95" s="201">
        <v>90</v>
      </c>
      <c r="G95" s="8"/>
    </row>
    <row r="96" spans="1:7" s="205" customFormat="1" ht="21.6">
      <c r="A96" s="249">
        <v>34</v>
      </c>
      <c r="B96" s="208" t="s">
        <v>271</v>
      </c>
      <c r="C96" s="201">
        <v>15</v>
      </c>
      <c r="D96" s="201">
        <v>0</v>
      </c>
      <c r="E96" s="201">
        <f t="shared" si="1"/>
        <v>0</v>
      </c>
      <c r="F96" s="201">
        <v>0</v>
      </c>
      <c r="G96" s="8"/>
    </row>
    <row r="97" spans="1:10" s="205" customFormat="1" ht="21.6">
      <c r="A97" s="249">
        <v>35</v>
      </c>
      <c r="B97" s="208" t="s">
        <v>272</v>
      </c>
      <c r="C97" s="201">
        <v>15</v>
      </c>
      <c r="D97" s="201">
        <v>0</v>
      </c>
      <c r="E97" s="201">
        <f t="shared" si="1"/>
        <v>0</v>
      </c>
      <c r="F97" s="201">
        <v>40</v>
      </c>
      <c r="G97" s="8"/>
    </row>
    <row r="98" spans="1:10" s="205" customFormat="1" ht="21.6">
      <c r="A98" s="249">
        <v>36</v>
      </c>
      <c r="B98" s="208" t="s">
        <v>273</v>
      </c>
      <c r="C98" s="201">
        <v>40</v>
      </c>
      <c r="D98" s="201">
        <v>0</v>
      </c>
      <c r="E98" s="201">
        <f t="shared" si="1"/>
        <v>0</v>
      </c>
      <c r="F98" s="201">
        <v>30</v>
      </c>
      <c r="G98" s="8"/>
    </row>
    <row r="99" spans="1:10" s="205" customFormat="1" ht="38.4">
      <c r="A99" s="249">
        <v>37</v>
      </c>
      <c r="B99" s="208" t="s">
        <v>274</v>
      </c>
      <c r="C99" s="201">
        <v>15</v>
      </c>
      <c r="D99" s="201">
        <v>0</v>
      </c>
      <c r="E99" s="201">
        <f t="shared" si="1"/>
        <v>0</v>
      </c>
      <c r="F99" s="201">
        <v>0</v>
      </c>
      <c r="G99" s="8"/>
    </row>
    <row r="100" spans="1:10" s="205" customFormat="1" ht="153.6">
      <c r="A100" s="249">
        <v>38</v>
      </c>
      <c r="B100" s="208" t="s">
        <v>275</v>
      </c>
      <c r="C100" s="201">
        <v>51</v>
      </c>
      <c r="D100" s="201">
        <v>0</v>
      </c>
      <c r="E100" s="201">
        <f t="shared" si="1"/>
        <v>0</v>
      </c>
      <c r="F100" s="201">
        <v>15</v>
      </c>
      <c r="G100" s="8"/>
    </row>
    <row r="101" spans="1:10" s="205" customFormat="1" ht="21.6">
      <c r="A101" s="249">
        <v>39</v>
      </c>
      <c r="B101" s="208" t="s">
        <v>276</v>
      </c>
      <c r="C101" s="201">
        <v>70</v>
      </c>
      <c r="D101" s="201">
        <v>0</v>
      </c>
      <c r="E101" s="201">
        <f t="shared" si="1"/>
        <v>0</v>
      </c>
      <c r="F101" s="201">
        <v>25</v>
      </c>
      <c r="G101" s="8"/>
    </row>
    <row r="102" spans="1:10" s="205" customFormat="1" ht="21.6">
      <c r="A102" s="249">
        <v>40</v>
      </c>
      <c r="B102" s="208" t="s">
        <v>277</v>
      </c>
      <c r="C102" s="201">
        <v>14</v>
      </c>
      <c r="D102" s="201">
        <v>14</v>
      </c>
      <c r="E102" s="201">
        <f t="shared" si="1"/>
        <v>100</v>
      </c>
      <c r="F102" s="201">
        <v>100</v>
      </c>
      <c r="G102" s="8" t="s">
        <v>330</v>
      </c>
    </row>
    <row r="103" spans="1:10" s="205" customFormat="1" ht="21.6">
      <c r="A103" s="249">
        <v>41</v>
      </c>
      <c r="B103" s="208" t="s">
        <v>278</v>
      </c>
      <c r="C103" s="201">
        <v>550</v>
      </c>
      <c r="D103" s="201">
        <v>0</v>
      </c>
      <c r="E103" s="201">
        <f t="shared" si="1"/>
        <v>0</v>
      </c>
      <c r="F103" s="201">
        <v>0</v>
      </c>
      <c r="G103" s="8" t="s">
        <v>312</v>
      </c>
    </row>
    <row r="104" spans="1:10" s="205" customFormat="1" ht="21.6">
      <c r="A104" s="249">
        <v>42</v>
      </c>
      <c r="B104" s="208" t="s">
        <v>279</v>
      </c>
      <c r="C104" s="201">
        <v>200</v>
      </c>
      <c r="D104" s="201">
        <f>9+18+14+16</f>
        <v>57</v>
      </c>
      <c r="E104" s="201">
        <f t="shared" si="1"/>
        <v>28.499999999999996</v>
      </c>
      <c r="F104" s="201">
        <v>10</v>
      </c>
      <c r="G104" s="8"/>
    </row>
    <row r="105" spans="1:10" s="205" customFormat="1" ht="21.6">
      <c r="A105" s="249">
        <v>43</v>
      </c>
      <c r="B105" s="208" t="s">
        <v>162</v>
      </c>
      <c r="C105" s="201">
        <v>8</v>
      </c>
      <c r="D105" s="201">
        <v>0</v>
      </c>
      <c r="E105" s="201">
        <f t="shared" si="1"/>
        <v>0</v>
      </c>
      <c r="F105" s="201">
        <v>10</v>
      </c>
      <c r="G105" s="8"/>
    </row>
    <row r="106" spans="1:10" s="205" customFormat="1" ht="21.6">
      <c r="A106" s="214"/>
      <c r="B106" s="209" t="s">
        <v>66</v>
      </c>
      <c r="C106" s="200">
        <f>SUM(C63:C105)</f>
        <v>1483</v>
      </c>
      <c r="D106" s="200">
        <f>SUM(D63:D105)</f>
        <v>136</v>
      </c>
      <c r="E106" s="200">
        <f>D106/C106*100</f>
        <v>9.1706001348617665</v>
      </c>
      <c r="F106" s="200"/>
      <c r="G106" s="8"/>
    </row>
    <row r="107" spans="1:10" s="205" customFormat="1" ht="21.6">
      <c r="A107" s="250" t="s">
        <v>153</v>
      </c>
      <c r="B107" s="210" t="s">
        <v>154</v>
      </c>
      <c r="C107" s="199"/>
      <c r="D107" s="199"/>
      <c r="E107" s="199"/>
      <c r="F107" s="203"/>
      <c r="G107" s="8"/>
    </row>
    <row r="108" spans="1:10" s="205" customFormat="1" ht="21.6">
      <c r="A108" s="249">
        <v>1</v>
      </c>
      <c r="B108" s="208" t="s">
        <v>280</v>
      </c>
      <c r="C108" s="201">
        <v>15</v>
      </c>
      <c r="D108" s="201">
        <v>0</v>
      </c>
      <c r="E108" s="201">
        <f t="shared" ref="E108:E125" si="2">D108/C108*100</f>
        <v>0</v>
      </c>
      <c r="F108" s="201">
        <v>15</v>
      </c>
      <c r="G108" s="8"/>
      <c r="J108" s="205">
        <f>D104/C104*100</f>
        <v>28.499999999999996</v>
      </c>
    </row>
    <row r="109" spans="1:10" s="205" customFormat="1" ht="21.6">
      <c r="A109" s="249">
        <v>2</v>
      </c>
      <c r="B109" s="208" t="s">
        <v>281</v>
      </c>
      <c r="C109" s="201">
        <v>15</v>
      </c>
      <c r="D109" s="201">
        <v>0</v>
      </c>
      <c r="E109" s="201">
        <f t="shared" si="2"/>
        <v>0</v>
      </c>
      <c r="F109" s="201">
        <v>0</v>
      </c>
      <c r="G109" s="8"/>
    </row>
    <row r="110" spans="1:10" s="205" customFormat="1" ht="21.6">
      <c r="A110" s="249">
        <v>3</v>
      </c>
      <c r="B110" s="208" t="s">
        <v>282</v>
      </c>
      <c r="C110" s="201">
        <v>15</v>
      </c>
      <c r="D110" s="201">
        <v>0</v>
      </c>
      <c r="E110" s="201">
        <f t="shared" si="2"/>
        <v>0</v>
      </c>
      <c r="F110" s="201">
        <v>0</v>
      </c>
      <c r="G110" s="8"/>
    </row>
    <row r="111" spans="1:10" s="205" customFormat="1" ht="21.6">
      <c r="A111" s="249">
        <v>4</v>
      </c>
      <c r="B111" s="208" t="s">
        <v>283</v>
      </c>
      <c r="C111" s="201">
        <v>15</v>
      </c>
      <c r="D111" s="201">
        <v>15</v>
      </c>
      <c r="E111" s="201">
        <f t="shared" si="2"/>
        <v>100</v>
      </c>
      <c r="F111" s="201">
        <v>100</v>
      </c>
      <c r="G111" s="8" t="s">
        <v>330</v>
      </c>
    </row>
    <row r="112" spans="1:10" s="205" customFormat="1" ht="21.6">
      <c r="A112" s="249">
        <v>5</v>
      </c>
      <c r="B112" s="208" t="s">
        <v>284</v>
      </c>
      <c r="C112" s="201">
        <v>15</v>
      </c>
      <c r="D112" s="201">
        <v>0</v>
      </c>
      <c r="E112" s="201">
        <f t="shared" si="2"/>
        <v>0</v>
      </c>
      <c r="F112" s="201">
        <v>10</v>
      </c>
      <c r="G112" s="8"/>
    </row>
    <row r="113" spans="1:7" s="205" customFormat="1" ht="21.6">
      <c r="A113" s="249">
        <v>6</v>
      </c>
      <c r="B113" s="208" t="s">
        <v>285</v>
      </c>
      <c r="C113" s="201">
        <v>15</v>
      </c>
      <c r="D113" s="201">
        <v>0</v>
      </c>
      <c r="E113" s="201">
        <f t="shared" si="2"/>
        <v>0</v>
      </c>
      <c r="F113" s="201">
        <v>30</v>
      </c>
      <c r="G113" s="8"/>
    </row>
    <row r="114" spans="1:7" s="205" customFormat="1" ht="134.4">
      <c r="A114" s="249">
        <v>7</v>
      </c>
      <c r="B114" s="208" t="s">
        <v>286</v>
      </c>
      <c r="C114" s="201">
        <v>30</v>
      </c>
      <c r="D114" s="201">
        <v>0</v>
      </c>
      <c r="E114" s="201">
        <f t="shared" si="2"/>
        <v>0</v>
      </c>
      <c r="F114" s="201">
        <v>0</v>
      </c>
      <c r="G114" s="8"/>
    </row>
    <row r="115" spans="1:7" s="205" customFormat="1" ht="21.6">
      <c r="A115" s="249">
        <v>8</v>
      </c>
      <c r="B115" s="208" t="s">
        <v>287</v>
      </c>
      <c r="C115" s="201">
        <v>10</v>
      </c>
      <c r="D115" s="201">
        <v>0</v>
      </c>
      <c r="E115" s="201">
        <f t="shared" si="2"/>
        <v>0</v>
      </c>
      <c r="F115" s="201">
        <v>10</v>
      </c>
      <c r="G115" s="8"/>
    </row>
    <row r="116" spans="1:7" s="205" customFormat="1" ht="38.4">
      <c r="A116" s="249">
        <v>9</v>
      </c>
      <c r="B116" s="208" t="s">
        <v>288</v>
      </c>
      <c r="C116" s="201">
        <v>10</v>
      </c>
      <c r="D116" s="201">
        <v>0</v>
      </c>
      <c r="E116" s="201">
        <f t="shared" si="2"/>
        <v>0</v>
      </c>
      <c r="F116" s="201">
        <v>0</v>
      </c>
      <c r="G116" s="8"/>
    </row>
    <row r="117" spans="1:7" s="205" customFormat="1" ht="21.6">
      <c r="A117" s="249">
        <v>10</v>
      </c>
      <c r="B117" s="208" t="s">
        <v>289</v>
      </c>
      <c r="C117" s="201">
        <v>10</v>
      </c>
      <c r="D117" s="201">
        <v>10</v>
      </c>
      <c r="E117" s="201">
        <f t="shared" si="2"/>
        <v>100</v>
      </c>
      <c r="F117" s="201">
        <v>100</v>
      </c>
      <c r="G117" s="8" t="s">
        <v>330</v>
      </c>
    </row>
    <row r="118" spans="1:7" s="205" customFormat="1" ht="21.6">
      <c r="A118" s="249">
        <v>11</v>
      </c>
      <c r="B118" s="208" t="s">
        <v>290</v>
      </c>
      <c r="C118" s="201">
        <v>20</v>
      </c>
      <c r="D118" s="201">
        <v>0</v>
      </c>
      <c r="E118" s="201">
        <f t="shared" si="2"/>
        <v>0</v>
      </c>
      <c r="F118" s="201">
        <v>60</v>
      </c>
      <c r="G118" s="8"/>
    </row>
    <row r="119" spans="1:7" s="205" customFormat="1" ht="21.6">
      <c r="A119" s="249">
        <v>12</v>
      </c>
      <c r="B119" s="208" t="s">
        <v>291</v>
      </c>
      <c r="C119" s="201">
        <v>20</v>
      </c>
      <c r="D119" s="201">
        <v>0</v>
      </c>
      <c r="E119" s="201">
        <f t="shared" si="2"/>
        <v>0</v>
      </c>
      <c r="F119" s="201">
        <v>0</v>
      </c>
      <c r="G119" s="8"/>
    </row>
    <row r="120" spans="1:7" s="205" customFormat="1" ht="21.6">
      <c r="A120" s="249">
        <v>13</v>
      </c>
      <c r="B120" s="208" t="s">
        <v>292</v>
      </c>
      <c r="C120" s="201">
        <v>20</v>
      </c>
      <c r="D120" s="201">
        <v>0</v>
      </c>
      <c r="E120" s="201">
        <f t="shared" si="2"/>
        <v>0</v>
      </c>
      <c r="F120" s="201">
        <v>50</v>
      </c>
      <c r="G120" s="8"/>
    </row>
    <row r="121" spans="1:7" s="205" customFormat="1" ht="21.6">
      <c r="A121" s="249">
        <v>14</v>
      </c>
      <c r="B121" s="208" t="s">
        <v>293</v>
      </c>
      <c r="C121" s="201">
        <v>20</v>
      </c>
      <c r="D121" s="201">
        <v>0</v>
      </c>
      <c r="E121" s="201">
        <f t="shared" si="2"/>
        <v>0</v>
      </c>
      <c r="F121" s="201">
        <v>0</v>
      </c>
      <c r="G121" s="8"/>
    </row>
    <row r="122" spans="1:7" s="205" customFormat="1" ht="38.4">
      <c r="A122" s="249">
        <v>15</v>
      </c>
      <c r="B122" s="208" t="s">
        <v>294</v>
      </c>
      <c r="C122" s="201">
        <v>20</v>
      </c>
      <c r="D122" s="201">
        <v>0</v>
      </c>
      <c r="E122" s="201">
        <f t="shared" si="2"/>
        <v>0</v>
      </c>
      <c r="F122" s="201">
        <v>90</v>
      </c>
      <c r="G122" s="8"/>
    </row>
    <row r="123" spans="1:7" s="205" customFormat="1" ht="21.6">
      <c r="A123" s="249">
        <v>16</v>
      </c>
      <c r="B123" s="208" t="s">
        <v>295</v>
      </c>
      <c r="C123" s="201">
        <v>20</v>
      </c>
      <c r="D123" s="201">
        <v>0</v>
      </c>
      <c r="E123" s="201">
        <f t="shared" si="2"/>
        <v>0</v>
      </c>
      <c r="F123" s="201">
        <v>0</v>
      </c>
      <c r="G123" s="8"/>
    </row>
    <row r="124" spans="1:7" s="205" customFormat="1" ht="21.6">
      <c r="A124" s="249">
        <v>17</v>
      </c>
      <c r="B124" s="208" t="s">
        <v>296</v>
      </c>
      <c r="C124" s="201">
        <v>20</v>
      </c>
      <c r="D124" s="201">
        <v>0</v>
      </c>
      <c r="E124" s="201">
        <f t="shared" si="2"/>
        <v>0</v>
      </c>
      <c r="F124" s="201">
        <v>50</v>
      </c>
      <c r="G124" s="8"/>
    </row>
    <row r="125" spans="1:7" s="205" customFormat="1" ht="21.6">
      <c r="A125" s="214"/>
      <c r="B125" s="209" t="s">
        <v>66</v>
      </c>
      <c r="C125" s="200">
        <f>SUM(C108:C124)</f>
        <v>290</v>
      </c>
      <c r="D125" s="200">
        <f>SUM(D108:D124)</f>
        <v>25</v>
      </c>
      <c r="E125" s="201">
        <f t="shared" si="2"/>
        <v>8.6206896551724146</v>
      </c>
      <c r="F125" s="200"/>
      <c r="G125" s="8"/>
    </row>
    <row r="126" spans="1:7" s="205" customFormat="1" ht="21.6">
      <c r="A126" s="250" t="s">
        <v>157</v>
      </c>
      <c r="B126" s="209" t="s">
        <v>185</v>
      </c>
      <c r="C126" s="201"/>
      <c r="D126" s="201"/>
      <c r="E126" s="201"/>
      <c r="F126" s="201"/>
      <c r="G126" s="8"/>
    </row>
    <row r="127" spans="1:7" s="205" customFormat="1" ht="21.6">
      <c r="A127" s="249">
        <v>1</v>
      </c>
      <c r="B127" s="208" t="s">
        <v>297</v>
      </c>
      <c r="C127" s="201">
        <v>20</v>
      </c>
      <c r="D127" s="201">
        <v>0</v>
      </c>
      <c r="E127" s="201">
        <f t="shared" ref="E127:E129" si="3">D127/C127*100</f>
        <v>0</v>
      </c>
      <c r="F127" s="201">
        <v>0</v>
      </c>
      <c r="G127" s="8"/>
    </row>
    <row r="128" spans="1:7" s="205" customFormat="1" ht="21.6">
      <c r="A128" s="249">
        <v>2</v>
      </c>
      <c r="B128" s="208" t="s">
        <v>298</v>
      </c>
      <c r="C128" s="201">
        <v>25</v>
      </c>
      <c r="D128" s="201">
        <v>25</v>
      </c>
      <c r="E128" s="201">
        <f t="shared" si="3"/>
        <v>100</v>
      </c>
      <c r="F128" s="201">
        <v>100</v>
      </c>
      <c r="G128" s="8" t="s">
        <v>330</v>
      </c>
    </row>
    <row r="129" spans="1:7" s="205" customFormat="1" ht="21.6">
      <c r="A129" s="249">
        <v>3</v>
      </c>
      <c r="B129" s="208" t="s">
        <v>299</v>
      </c>
      <c r="C129" s="201">
        <v>15</v>
      </c>
      <c r="D129" s="201">
        <v>0</v>
      </c>
      <c r="E129" s="201">
        <f t="shared" si="3"/>
        <v>0</v>
      </c>
      <c r="F129" s="201">
        <v>0</v>
      </c>
      <c r="G129" s="8"/>
    </row>
    <row r="130" spans="1:7" s="205" customFormat="1" ht="21.6">
      <c r="A130" s="214"/>
      <c r="B130" s="209" t="s">
        <v>66</v>
      </c>
      <c r="C130" s="200">
        <f>SUM(C127:C129)</f>
        <v>60</v>
      </c>
      <c r="D130" s="200">
        <f>SUM(D127:D129)</f>
        <v>25</v>
      </c>
      <c r="E130" s="200">
        <f>D130/C130*100</f>
        <v>41.666666666666671</v>
      </c>
      <c r="F130" s="201">
        <v>35</v>
      </c>
      <c r="G130" s="8"/>
    </row>
    <row r="131" spans="1:7" s="205" customFormat="1" ht="21.6">
      <c r="A131" s="233"/>
      <c r="B131" s="223" t="s">
        <v>163</v>
      </c>
      <c r="C131" s="224">
        <f>C130+C125+C106+C61</f>
        <v>2892</v>
      </c>
      <c r="D131" s="224">
        <f>D130+D125+D106+D61</f>
        <v>230</v>
      </c>
      <c r="E131" s="225">
        <f>D131/C131*100</f>
        <v>7.9529737206085747</v>
      </c>
      <c r="F131" s="225">
        <v>8</v>
      </c>
      <c r="G131" s="226"/>
    </row>
    <row r="132" spans="1:7" s="205" customFormat="1" ht="21.6">
      <c r="A132" s="214" t="s">
        <v>158</v>
      </c>
      <c r="B132" s="209" t="s">
        <v>159</v>
      </c>
      <c r="C132" s="199"/>
      <c r="D132" s="199"/>
      <c r="E132" s="200"/>
      <c r="F132" s="199"/>
      <c r="G132" s="8"/>
    </row>
    <row r="133" spans="1:7" s="205" customFormat="1" ht="21.6">
      <c r="A133" s="250" t="s">
        <v>151</v>
      </c>
      <c r="B133" s="209" t="s">
        <v>156</v>
      </c>
      <c r="C133" s="199"/>
      <c r="D133" s="199"/>
      <c r="E133" s="200"/>
      <c r="F133" s="199"/>
      <c r="G133" s="8"/>
    </row>
    <row r="134" spans="1:7" s="205" customFormat="1" ht="21.6">
      <c r="A134" s="250" t="s">
        <v>161</v>
      </c>
      <c r="B134" s="213" t="s">
        <v>160</v>
      </c>
      <c r="C134" s="199"/>
      <c r="D134" s="199"/>
      <c r="E134" s="200"/>
      <c r="F134" s="199"/>
      <c r="G134" s="8"/>
    </row>
    <row r="135" spans="1:7" s="205" customFormat="1" ht="21.6">
      <c r="A135" s="249">
        <v>1</v>
      </c>
      <c r="B135" s="208" t="s">
        <v>302</v>
      </c>
      <c r="C135" s="201">
        <v>8</v>
      </c>
      <c r="D135" s="201">
        <v>0</v>
      </c>
      <c r="E135" s="201">
        <f t="shared" ref="E135:E149" si="4">D135/C135*100</f>
        <v>0</v>
      </c>
      <c r="F135" s="201">
        <v>50</v>
      </c>
      <c r="G135" s="8"/>
    </row>
    <row r="136" spans="1:7" s="205" customFormat="1" ht="21.6">
      <c r="A136" s="249">
        <v>2</v>
      </c>
      <c r="B136" s="208" t="s">
        <v>259</v>
      </c>
      <c r="C136" s="201">
        <v>6</v>
      </c>
      <c r="D136" s="201">
        <v>0</v>
      </c>
      <c r="E136" s="201">
        <f t="shared" si="4"/>
        <v>0</v>
      </c>
      <c r="F136" s="201">
        <v>0</v>
      </c>
      <c r="G136" s="8"/>
    </row>
    <row r="137" spans="1:7" s="205" customFormat="1" ht="21.6">
      <c r="A137" s="249">
        <v>3</v>
      </c>
      <c r="B137" s="208" t="s">
        <v>300</v>
      </c>
      <c r="C137" s="201">
        <v>7.2</v>
      </c>
      <c r="D137" s="201">
        <v>0</v>
      </c>
      <c r="E137" s="201">
        <f t="shared" si="4"/>
        <v>0</v>
      </c>
      <c r="F137" s="201">
        <v>85</v>
      </c>
      <c r="G137" s="8"/>
    </row>
    <row r="138" spans="1:7" s="205" customFormat="1" ht="21.6">
      <c r="A138" s="249">
        <v>4</v>
      </c>
      <c r="B138" s="208" t="s">
        <v>303</v>
      </c>
      <c r="C138" s="201">
        <v>8</v>
      </c>
      <c r="D138" s="201">
        <v>0</v>
      </c>
      <c r="E138" s="201">
        <f t="shared" si="4"/>
        <v>0</v>
      </c>
      <c r="F138" s="201">
        <v>0</v>
      </c>
      <c r="G138" s="8"/>
    </row>
    <row r="139" spans="1:7" s="205" customFormat="1" ht="21.6">
      <c r="A139" s="249">
        <v>5</v>
      </c>
      <c r="B139" s="208" t="s">
        <v>304</v>
      </c>
      <c r="C139" s="201">
        <v>6</v>
      </c>
      <c r="D139" s="201">
        <v>6</v>
      </c>
      <c r="E139" s="201">
        <f t="shared" si="4"/>
        <v>100</v>
      </c>
      <c r="F139" s="201">
        <v>100</v>
      </c>
      <c r="G139" s="8" t="s">
        <v>330</v>
      </c>
    </row>
    <row r="140" spans="1:7" s="205" customFormat="1" ht="21.6">
      <c r="A140" s="249">
        <v>6</v>
      </c>
      <c r="B140" s="208" t="s">
        <v>301</v>
      </c>
      <c r="C140" s="201">
        <v>19.21</v>
      </c>
      <c r="D140" s="201">
        <v>0</v>
      </c>
      <c r="E140" s="201">
        <f t="shared" si="4"/>
        <v>0</v>
      </c>
      <c r="F140" s="201">
        <v>15</v>
      </c>
      <c r="G140" s="8"/>
    </row>
    <row r="141" spans="1:7" s="205" customFormat="1" ht="21.6">
      <c r="A141" s="249">
        <v>7</v>
      </c>
      <c r="B141" s="208" t="s">
        <v>305</v>
      </c>
      <c r="C141" s="201">
        <v>7</v>
      </c>
      <c r="D141" s="201">
        <v>0</v>
      </c>
      <c r="E141" s="201">
        <f t="shared" si="4"/>
        <v>0</v>
      </c>
      <c r="F141" s="201">
        <v>0</v>
      </c>
      <c r="G141" s="8"/>
    </row>
    <row r="142" spans="1:7" s="205" customFormat="1" ht="21.6">
      <c r="A142" s="249">
        <v>8</v>
      </c>
      <c r="B142" s="208" t="s">
        <v>260</v>
      </c>
      <c r="C142" s="201">
        <v>10.39</v>
      </c>
      <c r="D142" s="201">
        <v>10</v>
      </c>
      <c r="E142" s="201">
        <f t="shared" si="4"/>
        <v>96.246390760346472</v>
      </c>
      <c r="F142" s="201">
        <v>100</v>
      </c>
      <c r="G142" s="8" t="s">
        <v>330</v>
      </c>
    </row>
    <row r="143" spans="1:7" s="205" customFormat="1" ht="21.6">
      <c r="A143" s="249">
        <v>9</v>
      </c>
      <c r="B143" s="208" t="s">
        <v>306</v>
      </c>
      <c r="C143" s="201">
        <v>10</v>
      </c>
      <c r="D143" s="201">
        <v>0</v>
      </c>
      <c r="E143" s="201">
        <f t="shared" si="4"/>
        <v>0</v>
      </c>
      <c r="F143" s="201">
        <v>50</v>
      </c>
      <c r="G143" s="8"/>
    </row>
    <row r="144" spans="1:7" s="205" customFormat="1" ht="21.6">
      <c r="A144" s="249">
        <v>10</v>
      </c>
      <c r="B144" s="208" t="s">
        <v>307</v>
      </c>
      <c r="C144" s="201">
        <v>6</v>
      </c>
      <c r="D144" s="201">
        <v>0</v>
      </c>
      <c r="E144" s="201">
        <f t="shared" si="4"/>
        <v>0</v>
      </c>
      <c r="F144" s="201">
        <v>100</v>
      </c>
      <c r="G144" s="8" t="s">
        <v>330</v>
      </c>
    </row>
    <row r="145" spans="1:7" s="205" customFormat="1" ht="21.6">
      <c r="A145" s="249">
        <v>11</v>
      </c>
      <c r="B145" s="208" t="s">
        <v>308</v>
      </c>
      <c r="C145" s="201">
        <v>8</v>
      </c>
      <c r="D145" s="201">
        <v>0</v>
      </c>
      <c r="E145" s="201">
        <f t="shared" si="4"/>
        <v>0</v>
      </c>
      <c r="F145" s="201">
        <v>20</v>
      </c>
      <c r="G145" s="8"/>
    </row>
    <row r="146" spans="1:7" s="205" customFormat="1" ht="21.6">
      <c r="A146" s="249">
        <v>12</v>
      </c>
      <c r="B146" s="208" t="s">
        <v>309</v>
      </c>
      <c r="C146" s="201">
        <v>8</v>
      </c>
      <c r="D146" s="201">
        <v>0</v>
      </c>
      <c r="E146" s="201">
        <f t="shared" si="4"/>
        <v>0</v>
      </c>
      <c r="F146" s="201">
        <v>15</v>
      </c>
      <c r="G146" s="8"/>
    </row>
    <row r="147" spans="1:7" s="205" customFormat="1" ht="21.6">
      <c r="A147" s="249">
        <v>13</v>
      </c>
      <c r="B147" s="208" t="s">
        <v>310</v>
      </c>
      <c r="C147" s="201">
        <v>6.4</v>
      </c>
      <c r="D147" s="201">
        <v>0</v>
      </c>
      <c r="E147" s="201">
        <f t="shared" si="4"/>
        <v>0</v>
      </c>
      <c r="F147" s="201">
        <v>90</v>
      </c>
      <c r="G147" s="8"/>
    </row>
    <row r="148" spans="1:7" s="205" customFormat="1" ht="21.6">
      <c r="A148" s="249">
        <v>14</v>
      </c>
      <c r="B148" s="208" t="s">
        <v>311</v>
      </c>
      <c r="C148" s="201">
        <v>6</v>
      </c>
      <c r="D148" s="201">
        <v>6</v>
      </c>
      <c r="E148" s="201">
        <f t="shared" si="4"/>
        <v>100</v>
      </c>
      <c r="F148" s="201">
        <v>100</v>
      </c>
      <c r="G148" s="8" t="s">
        <v>330</v>
      </c>
    </row>
    <row r="149" spans="1:7" s="205" customFormat="1" ht="21.6">
      <c r="A149" s="214"/>
      <c r="B149" s="209" t="s">
        <v>66</v>
      </c>
      <c r="C149" s="200">
        <f>SUM(C135:C148)</f>
        <v>116.20000000000002</v>
      </c>
      <c r="D149" s="200">
        <f>SUM(D135:D148)</f>
        <v>22</v>
      </c>
      <c r="E149" s="201">
        <f t="shared" si="4"/>
        <v>18.9328743545611</v>
      </c>
      <c r="F149" s="200">
        <v>2</v>
      </c>
      <c r="G149" s="8"/>
    </row>
    <row r="150" spans="1:7" s="205" customFormat="1" ht="21.6">
      <c r="A150" s="251"/>
      <c r="B150" s="252" t="s">
        <v>164</v>
      </c>
      <c r="C150" s="253">
        <f>C149</f>
        <v>116.20000000000002</v>
      </c>
      <c r="D150" s="253">
        <f>D149</f>
        <v>22</v>
      </c>
      <c r="E150" s="253">
        <f>E149</f>
        <v>18.9328743545611</v>
      </c>
      <c r="F150" s="253"/>
      <c r="G150" s="254"/>
    </row>
    <row r="151" spans="1:7" s="205" customFormat="1" ht="21.6">
      <c r="A151" s="255"/>
      <c r="B151" s="256" t="s">
        <v>165</v>
      </c>
      <c r="C151" s="257">
        <f>C150+C131</f>
        <v>3008.2</v>
      </c>
      <c r="D151" s="257">
        <v>196.5</v>
      </c>
      <c r="E151" s="257">
        <f>D151/C151*100</f>
        <v>6.5321454690512608</v>
      </c>
      <c r="F151" s="257">
        <v>50</v>
      </c>
      <c r="G151" s="258"/>
    </row>
  </sheetData>
  <mergeCells count="9">
    <mergeCell ref="G4:G5"/>
    <mergeCell ref="A1:G1"/>
    <mergeCell ref="A2:G2"/>
    <mergeCell ref="A3:F3"/>
    <mergeCell ref="A4:A5"/>
    <mergeCell ref="B4:B5"/>
    <mergeCell ref="C4:C5"/>
    <mergeCell ref="D4:D5"/>
    <mergeCell ref="E4:F4"/>
  </mergeCells>
  <pageMargins left="0.4" right="0.25" top="0.35" bottom="0.25" header="0.3" footer="0.3"/>
  <pageSetup paperSize="9" scale="7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view="pageBreakPreview" topLeftCell="A13" zoomScale="78" zoomScaleNormal="100" zoomScaleSheetLayoutView="78" workbookViewId="0">
      <selection activeCell="B7" sqref="B7:AA14"/>
    </sheetView>
  </sheetViews>
  <sheetFormatPr defaultColWidth="8.89453125" defaultRowHeight="21.6"/>
  <cols>
    <col min="1" max="1" width="4.7890625" style="90" customWidth="1"/>
    <col min="2" max="2" width="71.68359375" style="90" customWidth="1"/>
    <col min="3" max="3" width="12" style="90" hidden="1" customWidth="1"/>
    <col min="4" max="4" width="9.89453125" style="90" hidden="1" customWidth="1"/>
    <col min="5" max="5" width="11.68359375" style="90" hidden="1" customWidth="1"/>
    <col min="6" max="6" width="9.68359375" style="90" hidden="1" customWidth="1"/>
    <col min="7" max="7" width="11.7890625" style="90" hidden="1" customWidth="1"/>
    <col min="8" max="8" width="11" style="90" hidden="1" customWidth="1"/>
    <col min="9" max="9" width="11.7890625" style="90" hidden="1" customWidth="1"/>
    <col min="10" max="10" width="9.5234375" style="90" hidden="1" customWidth="1"/>
    <col min="11" max="11" width="11.89453125" style="90" hidden="1" customWidth="1"/>
    <col min="12" max="12" width="9.7890625" style="90" hidden="1" customWidth="1"/>
    <col min="13" max="13" width="11.68359375" style="90" hidden="1" customWidth="1"/>
    <col min="14" max="14" width="9.89453125" style="90" hidden="1" customWidth="1"/>
    <col min="15" max="15" width="11.89453125" style="90" hidden="1" customWidth="1"/>
    <col min="16" max="16" width="11.20703125" style="90" hidden="1" customWidth="1"/>
    <col min="17" max="17" width="11.3125" style="90" hidden="1" customWidth="1"/>
    <col min="18" max="18" width="8.7890625" style="90" hidden="1" customWidth="1"/>
    <col min="19" max="19" width="12.3125" style="90" hidden="1" customWidth="1"/>
    <col min="20" max="20" width="10.7890625" style="90" hidden="1" customWidth="1"/>
    <col min="21" max="21" width="11.41796875" style="90" hidden="1" customWidth="1"/>
    <col min="22" max="22" width="8.41796875" style="90" hidden="1" customWidth="1"/>
    <col min="23" max="23" width="11.5234375" style="90" hidden="1" customWidth="1"/>
    <col min="24" max="24" width="9.41796875" style="90" hidden="1" customWidth="1"/>
    <col min="25" max="25" width="17" style="90" customWidth="1"/>
    <col min="26" max="26" width="16.1015625" style="90" customWidth="1"/>
    <col min="27" max="27" width="12.20703125" style="90" customWidth="1"/>
    <col min="28" max="28" width="11.3125" style="90" customWidth="1"/>
    <col min="29" max="29" width="14" style="90" customWidth="1"/>
    <col min="30" max="30" width="27.20703125" style="90" customWidth="1"/>
    <col min="31" max="16384" width="8.89453125" style="90"/>
  </cols>
  <sheetData>
    <row r="1" spans="1:30" s="28" customFormat="1" ht="34.5">
      <c r="A1" s="288" t="s">
        <v>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67"/>
      <c r="Z1" s="67"/>
      <c r="AA1" s="67"/>
      <c r="AB1" s="41"/>
      <c r="AC1" s="41"/>
      <c r="AD1" s="41"/>
    </row>
    <row r="2" spans="1:30" s="28" customFormat="1" ht="23.7">
      <c r="A2" s="289" t="s">
        <v>60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68"/>
      <c r="Z2" s="68"/>
      <c r="AA2" s="68"/>
      <c r="AB2" s="69"/>
      <c r="AC2" s="69"/>
      <c r="AD2" s="69"/>
    </row>
    <row r="3" spans="1:30" s="28" customFormat="1" ht="27.3">
      <c r="A3" s="40" t="s">
        <v>58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0" s="28" customFormat="1" ht="24" customHeight="1">
      <c r="A4" s="290" t="s">
        <v>1</v>
      </c>
      <c r="B4" s="290" t="s">
        <v>0</v>
      </c>
      <c r="C4" s="290" t="s">
        <v>44</v>
      </c>
      <c r="D4" s="290"/>
      <c r="E4" s="290" t="s">
        <v>45</v>
      </c>
      <c r="F4" s="290"/>
      <c r="G4" s="290" t="s">
        <v>46</v>
      </c>
      <c r="H4" s="290"/>
      <c r="I4" s="290" t="s">
        <v>47</v>
      </c>
      <c r="J4" s="290"/>
      <c r="K4" s="290" t="s">
        <v>48</v>
      </c>
      <c r="L4" s="290"/>
      <c r="M4" s="290" t="s">
        <v>49</v>
      </c>
      <c r="N4" s="290"/>
      <c r="O4" s="290" t="s">
        <v>50</v>
      </c>
      <c r="P4" s="290"/>
      <c r="Q4" s="290" t="s">
        <v>51</v>
      </c>
      <c r="R4" s="290"/>
      <c r="S4" s="290" t="s">
        <v>52</v>
      </c>
      <c r="T4" s="290"/>
      <c r="U4" s="290" t="s">
        <v>53</v>
      </c>
      <c r="V4" s="290"/>
      <c r="W4" s="290" t="s">
        <v>54</v>
      </c>
      <c r="X4" s="290"/>
      <c r="Y4" s="290" t="s">
        <v>67</v>
      </c>
      <c r="Z4" s="290"/>
      <c r="AA4" s="290"/>
      <c r="AB4" s="287" t="s">
        <v>35</v>
      </c>
      <c r="AC4" s="287" t="s">
        <v>36</v>
      </c>
      <c r="AD4" s="287" t="s">
        <v>40</v>
      </c>
    </row>
    <row r="5" spans="1:30" s="72" customFormat="1" ht="82.2" customHeight="1">
      <c r="A5" s="290"/>
      <c r="B5" s="290"/>
      <c r="C5" s="129" t="s">
        <v>34</v>
      </c>
      <c r="D5" s="129" t="s">
        <v>33</v>
      </c>
      <c r="E5" s="129" t="s">
        <v>34</v>
      </c>
      <c r="F5" s="129" t="s">
        <v>33</v>
      </c>
      <c r="G5" s="129" t="s">
        <v>34</v>
      </c>
      <c r="H5" s="129" t="s">
        <v>33</v>
      </c>
      <c r="I5" s="129" t="s">
        <v>34</v>
      </c>
      <c r="J5" s="129" t="s">
        <v>33</v>
      </c>
      <c r="K5" s="129" t="s">
        <v>34</v>
      </c>
      <c r="L5" s="129" t="s">
        <v>33</v>
      </c>
      <c r="M5" s="129" t="s">
        <v>34</v>
      </c>
      <c r="N5" s="129" t="s">
        <v>33</v>
      </c>
      <c r="O5" s="129" t="s">
        <v>34</v>
      </c>
      <c r="P5" s="129" t="s">
        <v>33</v>
      </c>
      <c r="Q5" s="129" t="s">
        <v>34</v>
      </c>
      <c r="R5" s="129" t="s">
        <v>33</v>
      </c>
      <c r="S5" s="129" t="s">
        <v>34</v>
      </c>
      <c r="T5" s="129" t="s">
        <v>33</v>
      </c>
      <c r="U5" s="129" t="s">
        <v>34</v>
      </c>
      <c r="V5" s="129" t="s">
        <v>33</v>
      </c>
      <c r="W5" s="129" t="s">
        <v>34</v>
      </c>
      <c r="X5" s="129" t="s">
        <v>33</v>
      </c>
      <c r="Y5" s="129" t="s">
        <v>34</v>
      </c>
      <c r="Z5" s="129" t="s">
        <v>33</v>
      </c>
      <c r="AA5" s="129" t="s">
        <v>9</v>
      </c>
      <c r="AB5" s="287"/>
      <c r="AC5" s="287"/>
      <c r="AD5" s="287"/>
    </row>
    <row r="6" spans="1:30" s="72" customFormat="1" ht="34.5">
      <c r="A6" s="130"/>
      <c r="B6" s="131" t="s">
        <v>69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71"/>
      <c r="AC6" s="71"/>
      <c r="AD6" s="71"/>
    </row>
    <row r="7" spans="1:30" s="62" customFormat="1" ht="47.4">
      <c r="A7" s="108">
        <v>1</v>
      </c>
      <c r="B7" s="106" t="s">
        <v>56</v>
      </c>
      <c r="C7" s="107">
        <v>163.95</v>
      </c>
      <c r="D7" s="107">
        <v>37.18488</v>
      </c>
      <c r="E7" s="107">
        <v>168.8</v>
      </c>
      <c r="F7" s="107">
        <v>35</v>
      </c>
      <c r="G7" s="107">
        <v>221.18</v>
      </c>
      <c r="H7" s="107">
        <v>81</v>
      </c>
      <c r="I7" s="107">
        <v>221.21</v>
      </c>
      <c r="J7" s="107">
        <v>47.33</v>
      </c>
      <c r="K7" s="107">
        <v>373.54</v>
      </c>
      <c r="L7" s="107">
        <v>88.08</v>
      </c>
      <c r="M7" s="128">
        <v>221.2</v>
      </c>
      <c r="N7" s="128">
        <v>30</v>
      </c>
      <c r="O7" s="107">
        <v>231.83</v>
      </c>
      <c r="P7" s="107">
        <v>38.58</v>
      </c>
      <c r="Q7" s="107">
        <v>168.85</v>
      </c>
      <c r="R7" s="107">
        <v>32</v>
      </c>
      <c r="S7" s="107">
        <v>167.07</v>
      </c>
      <c r="T7" s="107">
        <v>60</v>
      </c>
      <c r="U7" s="107">
        <v>172.32</v>
      </c>
      <c r="V7" s="107">
        <v>38.35</v>
      </c>
      <c r="W7" s="107">
        <v>615.92999999999995</v>
      </c>
      <c r="X7" s="107">
        <v>87.84</v>
      </c>
      <c r="Y7" s="126">
        <f>C7+E7+G7+I7+K7+M7+O7+Q7+S7+U7+W7</f>
        <v>2725.8799999999997</v>
      </c>
      <c r="Z7" s="126">
        <f>D7+F7+H7+J7+L7+N7+P7+R7+T7+V7+X7</f>
        <v>575.36487999999997</v>
      </c>
      <c r="AA7" s="126">
        <f>TRUNC(Z7/Y7*100,2)</f>
        <v>21.1</v>
      </c>
      <c r="AB7" s="56">
        <v>1</v>
      </c>
      <c r="AC7" s="56"/>
      <c r="AD7" s="56"/>
    </row>
    <row r="8" spans="1:30" s="110" customFormat="1" ht="27.3">
      <c r="A8" s="105"/>
      <c r="B8" s="106" t="s">
        <v>64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26"/>
      <c r="Z8" s="126"/>
      <c r="AA8" s="126"/>
      <c r="AB8" s="109"/>
      <c r="AC8" s="109"/>
      <c r="AD8" s="109"/>
    </row>
    <row r="9" spans="1:30" s="62" customFormat="1" ht="23.7">
      <c r="A9" s="120">
        <v>1</v>
      </c>
      <c r="B9" s="117" t="s">
        <v>16</v>
      </c>
      <c r="C9" s="118">
        <v>300</v>
      </c>
      <c r="D9" s="118">
        <v>9.5318299999999994</v>
      </c>
      <c r="E9" s="118">
        <v>300</v>
      </c>
      <c r="F9" s="118">
        <v>0.32400000000000001</v>
      </c>
      <c r="G9" s="118">
        <v>205</v>
      </c>
      <c r="H9" s="118">
        <v>0</v>
      </c>
      <c r="I9" s="118">
        <v>220</v>
      </c>
      <c r="J9" s="118">
        <v>0</v>
      </c>
      <c r="K9" s="118">
        <v>455</v>
      </c>
      <c r="L9" s="118">
        <v>0.42</v>
      </c>
      <c r="M9" s="118">
        <v>250</v>
      </c>
      <c r="N9" s="118">
        <v>0</v>
      </c>
      <c r="O9" s="118">
        <v>200</v>
      </c>
      <c r="P9" s="118">
        <v>19.18</v>
      </c>
      <c r="Q9" s="118">
        <v>220</v>
      </c>
      <c r="R9" s="118">
        <v>0</v>
      </c>
      <c r="S9" s="118">
        <v>255</v>
      </c>
      <c r="T9" s="118">
        <v>0</v>
      </c>
      <c r="U9" s="118">
        <v>445</v>
      </c>
      <c r="V9" s="118">
        <v>0</v>
      </c>
      <c r="W9" s="118">
        <v>0</v>
      </c>
      <c r="X9" s="118"/>
      <c r="Y9" s="119">
        <f t="shared" ref="Y9:Z13" si="0">C9+E9+G9+I9+K9+M9+O9+Q9+S9+U9+W9</f>
        <v>2850</v>
      </c>
      <c r="Z9" s="119">
        <f t="shared" si="0"/>
        <v>29.455829999999999</v>
      </c>
      <c r="AA9" s="119">
        <f t="shared" ref="AA9:AA14" si="1">TRUNC(Z9/Y9*100,2)</f>
        <v>1.03</v>
      </c>
      <c r="AB9" s="56">
        <v>23</v>
      </c>
      <c r="AC9" s="61">
        <v>12</v>
      </c>
      <c r="AD9" s="61" t="s">
        <v>42</v>
      </c>
    </row>
    <row r="10" spans="1:30" s="62" customFormat="1" ht="23.7">
      <c r="A10" s="120">
        <v>2</v>
      </c>
      <c r="B10" s="117" t="s">
        <v>18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1120</v>
      </c>
      <c r="L10" s="118">
        <v>9.91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  <c r="W10" s="118">
        <v>0</v>
      </c>
      <c r="X10" s="118"/>
      <c r="Y10" s="119">
        <f t="shared" si="0"/>
        <v>1120</v>
      </c>
      <c r="Z10" s="119">
        <f t="shared" si="0"/>
        <v>9.91</v>
      </c>
      <c r="AA10" s="119">
        <f t="shared" si="1"/>
        <v>0.88</v>
      </c>
      <c r="AB10" s="56"/>
      <c r="AC10" s="61"/>
      <c r="AD10" s="61"/>
    </row>
    <row r="11" spans="1:30" s="62" customFormat="1" ht="23.7">
      <c r="A11" s="120">
        <v>3</v>
      </c>
      <c r="B11" s="117" t="s">
        <v>19</v>
      </c>
      <c r="C11" s="118">
        <v>470</v>
      </c>
      <c r="D11" s="118">
        <v>4.4739000000000004</v>
      </c>
      <c r="E11" s="118">
        <v>870</v>
      </c>
      <c r="F11" s="118">
        <v>31.82282</v>
      </c>
      <c r="G11" s="118">
        <v>590</v>
      </c>
      <c r="H11" s="118">
        <v>0</v>
      </c>
      <c r="I11" s="118">
        <v>1025</v>
      </c>
      <c r="J11" s="118">
        <v>200.41</v>
      </c>
      <c r="K11" s="118">
        <v>1110</v>
      </c>
      <c r="L11" s="118">
        <v>2.73</v>
      </c>
      <c r="M11" s="118">
        <v>1405</v>
      </c>
      <c r="N11" s="118">
        <v>0</v>
      </c>
      <c r="O11" s="118">
        <v>315</v>
      </c>
      <c r="P11" s="118">
        <v>0</v>
      </c>
      <c r="Q11" s="118">
        <v>1229</v>
      </c>
      <c r="R11" s="118">
        <v>0</v>
      </c>
      <c r="S11" s="118">
        <v>485</v>
      </c>
      <c r="T11" s="118">
        <v>0</v>
      </c>
      <c r="U11" s="118">
        <v>300</v>
      </c>
      <c r="V11" s="118">
        <v>0</v>
      </c>
      <c r="W11" s="118">
        <v>0</v>
      </c>
      <c r="X11" s="118"/>
      <c r="Y11" s="119">
        <f t="shared" si="0"/>
        <v>7799</v>
      </c>
      <c r="Z11" s="119">
        <f t="shared" si="0"/>
        <v>239.43671999999998</v>
      </c>
      <c r="AA11" s="119">
        <f t="shared" si="1"/>
        <v>3.07</v>
      </c>
      <c r="AB11" s="56">
        <v>50</v>
      </c>
      <c r="AC11" s="61">
        <v>25</v>
      </c>
      <c r="AD11" s="61" t="s">
        <v>42</v>
      </c>
    </row>
    <row r="12" spans="1:30" s="62" customFormat="1" ht="23.7">
      <c r="A12" s="120">
        <v>4</v>
      </c>
      <c r="B12" s="117" t="s">
        <v>21</v>
      </c>
      <c r="C12" s="118">
        <v>820</v>
      </c>
      <c r="D12" s="118">
        <v>2.0957599999999998</v>
      </c>
      <c r="E12" s="118">
        <v>805</v>
      </c>
      <c r="F12" s="118">
        <v>32.376550000000002</v>
      </c>
      <c r="G12" s="118">
        <v>867</v>
      </c>
      <c r="H12" s="118">
        <v>0</v>
      </c>
      <c r="I12" s="118">
        <v>813</v>
      </c>
      <c r="J12" s="118">
        <v>98.83</v>
      </c>
      <c r="K12" s="118">
        <v>1090</v>
      </c>
      <c r="L12" s="118">
        <v>0.21</v>
      </c>
      <c r="M12" s="118">
        <v>1062</v>
      </c>
      <c r="N12" s="118">
        <v>0</v>
      </c>
      <c r="O12" s="118">
        <v>735</v>
      </c>
      <c r="P12" s="118">
        <v>72.438000000000002</v>
      </c>
      <c r="Q12" s="118">
        <v>795</v>
      </c>
      <c r="R12" s="118">
        <v>0</v>
      </c>
      <c r="S12" s="118">
        <v>837</v>
      </c>
      <c r="T12" s="118">
        <v>21</v>
      </c>
      <c r="U12" s="118">
        <v>985</v>
      </c>
      <c r="V12" s="118">
        <v>0</v>
      </c>
      <c r="W12" s="118">
        <v>0</v>
      </c>
      <c r="X12" s="118"/>
      <c r="Y12" s="119">
        <f t="shared" si="0"/>
        <v>8809</v>
      </c>
      <c r="Z12" s="119">
        <f t="shared" si="0"/>
        <v>226.95031</v>
      </c>
      <c r="AA12" s="119">
        <f t="shared" si="1"/>
        <v>2.57</v>
      </c>
      <c r="AB12" s="56">
        <v>63</v>
      </c>
      <c r="AC12" s="61">
        <v>25</v>
      </c>
      <c r="AD12" s="61" t="s">
        <v>42</v>
      </c>
    </row>
    <row r="13" spans="1:30" s="62" customFormat="1" ht="47.4">
      <c r="A13" s="120">
        <v>5</v>
      </c>
      <c r="B13" s="117" t="s">
        <v>55</v>
      </c>
      <c r="C13" s="118">
        <v>122.5</v>
      </c>
      <c r="D13" s="118">
        <v>17.031030000000001</v>
      </c>
      <c r="E13" s="118">
        <v>463.9</v>
      </c>
      <c r="F13" s="118">
        <v>54.894710000000003</v>
      </c>
      <c r="G13" s="118">
        <v>98</v>
      </c>
      <c r="H13" s="118">
        <v>0</v>
      </c>
      <c r="I13" s="118">
        <v>202</v>
      </c>
      <c r="J13" s="118">
        <v>7.67</v>
      </c>
      <c r="K13" s="118">
        <v>0</v>
      </c>
      <c r="L13" s="118">
        <v>0</v>
      </c>
      <c r="M13" s="118">
        <v>278.7</v>
      </c>
      <c r="N13" s="118">
        <v>90</v>
      </c>
      <c r="O13" s="118">
        <v>161.69999999999999</v>
      </c>
      <c r="P13" s="118">
        <v>0</v>
      </c>
      <c r="Q13" s="118">
        <v>221.7</v>
      </c>
      <c r="R13" s="118">
        <v>0</v>
      </c>
      <c r="S13" s="118">
        <v>222</v>
      </c>
      <c r="T13" s="118">
        <v>0</v>
      </c>
      <c r="U13" s="118">
        <v>358</v>
      </c>
      <c r="V13" s="118">
        <v>0</v>
      </c>
      <c r="W13" s="118">
        <v>980</v>
      </c>
      <c r="X13" s="118">
        <v>3.4</v>
      </c>
      <c r="Y13" s="119">
        <f t="shared" si="0"/>
        <v>3108.5</v>
      </c>
      <c r="Z13" s="119">
        <f t="shared" si="0"/>
        <v>172.99574000000001</v>
      </c>
      <c r="AA13" s="119">
        <f t="shared" si="1"/>
        <v>5.56</v>
      </c>
      <c r="AB13" s="56">
        <v>7</v>
      </c>
      <c r="AC13" s="56">
        <v>2</v>
      </c>
      <c r="AD13" s="61" t="s">
        <v>42</v>
      </c>
    </row>
    <row r="14" spans="1:30" s="110" customFormat="1" ht="27.3">
      <c r="A14" s="108"/>
      <c r="B14" s="106" t="s">
        <v>66</v>
      </c>
      <c r="C14" s="107">
        <f>SUM(C9:C13)</f>
        <v>1712.5</v>
      </c>
      <c r="D14" s="107">
        <f t="shared" ref="D14:Z14" si="2">SUM(D9:D13)</f>
        <v>33.13252</v>
      </c>
      <c r="E14" s="107">
        <f t="shared" si="2"/>
        <v>2438.9</v>
      </c>
      <c r="F14" s="107">
        <f t="shared" si="2"/>
        <v>119.41808</v>
      </c>
      <c r="G14" s="107">
        <f t="shared" si="2"/>
        <v>1760</v>
      </c>
      <c r="H14" s="107">
        <f t="shared" si="2"/>
        <v>0</v>
      </c>
      <c r="I14" s="107">
        <f t="shared" si="2"/>
        <v>2260</v>
      </c>
      <c r="J14" s="107">
        <f t="shared" si="2"/>
        <v>306.91000000000003</v>
      </c>
      <c r="K14" s="107">
        <f t="shared" si="2"/>
        <v>3775</v>
      </c>
      <c r="L14" s="107">
        <f t="shared" si="2"/>
        <v>13.270000000000001</v>
      </c>
      <c r="M14" s="107">
        <f t="shared" si="2"/>
        <v>2995.7</v>
      </c>
      <c r="N14" s="107">
        <f t="shared" si="2"/>
        <v>90</v>
      </c>
      <c r="O14" s="107">
        <f t="shared" si="2"/>
        <v>1411.7</v>
      </c>
      <c r="P14" s="107">
        <f t="shared" si="2"/>
        <v>91.617999999999995</v>
      </c>
      <c r="Q14" s="107">
        <f t="shared" si="2"/>
        <v>2465.6999999999998</v>
      </c>
      <c r="R14" s="107">
        <f t="shared" si="2"/>
        <v>0</v>
      </c>
      <c r="S14" s="107">
        <f t="shared" si="2"/>
        <v>1799</v>
      </c>
      <c r="T14" s="107">
        <f t="shared" si="2"/>
        <v>21</v>
      </c>
      <c r="U14" s="107">
        <f t="shared" si="2"/>
        <v>2088</v>
      </c>
      <c r="V14" s="107">
        <f t="shared" si="2"/>
        <v>0</v>
      </c>
      <c r="W14" s="107">
        <f t="shared" si="2"/>
        <v>980</v>
      </c>
      <c r="X14" s="107">
        <f t="shared" si="2"/>
        <v>3.4</v>
      </c>
      <c r="Y14" s="126">
        <f t="shared" si="2"/>
        <v>23686.5</v>
      </c>
      <c r="Z14" s="126">
        <f t="shared" si="2"/>
        <v>678.74860000000001</v>
      </c>
      <c r="AA14" s="126">
        <f t="shared" si="1"/>
        <v>2.86</v>
      </c>
      <c r="AB14" s="109"/>
      <c r="AC14" s="109"/>
      <c r="AD14" s="109"/>
    </row>
    <row r="15" spans="1:30" s="62" customFormat="1" ht="23.7">
      <c r="A15" s="108"/>
      <c r="B15" s="106" t="s">
        <v>65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28"/>
      <c r="N15" s="128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26"/>
      <c r="Z15" s="126"/>
      <c r="AA15" s="126"/>
      <c r="AB15" s="56"/>
      <c r="AC15" s="56"/>
      <c r="AD15" s="56"/>
    </row>
    <row r="16" spans="1:30" s="62" customFormat="1" ht="23.7">
      <c r="A16" s="120">
        <v>1</v>
      </c>
      <c r="B16" s="117" t="s">
        <v>13</v>
      </c>
      <c r="C16" s="118">
        <v>170</v>
      </c>
      <c r="D16" s="118">
        <v>7.5181500000000003</v>
      </c>
      <c r="E16" s="118">
        <v>201</v>
      </c>
      <c r="F16" s="118">
        <v>0</v>
      </c>
      <c r="G16" s="121">
        <v>224</v>
      </c>
      <c r="H16" s="118">
        <v>0</v>
      </c>
      <c r="I16" s="118">
        <v>240</v>
      </c>
      <c r="J16" s="118">
        <v>23.78</v>
      </c>
      <c r="K16" s="118">
        <v>324</v>
      </c>
      <c r="L16" s="118">
        <v>0</v>
      </c>
      <c r="M16" s="118">
        <v>264</v>
      </c>
      <c r="N16" s="118">
        <v>0</v>
      </c>
      <c r="O16" s="118">
        <v>41.17</v>
      </c>
      <c r="P16" s="118">
        <v>0</v>
      </c>
      <c r="Q16" s="118">
        <v>86</v>
      </c>
      <c r="R16" s="118">
        <v>0</v>
      </c>
      <c r="S16" s="118">
        <v>160</v>
      </c>
      <c r="T16" s="118">
        <v>0</v>
      </c>
      <c r="U16" s="118">
        <v>99.83</v>
      </c>
      <c r="V16" s="118">
        <v>0</v>
      </c>
      <c r="W16" s="118">
        <v>0</v>
      </c>
      <c r="X16" s="118"/>
      <c r="Y16" s="119">
        <f t="shared" ref="Y16:Y25" si="3">C16+E16+G16+I16+K16+M16+O16+Q16+S16+U16+W16</f>
        <v>1810</v>
      </c>
      <c r="Z16" s="119">
        <f t="shared" ref="Z16:Z25" si="4">D16+F16+H16+J16+L16+N16+P16+R16+T16+V16+X16</f>
        <v>31.29815</v>
      </c>
      <c r="AA16" s="119">
        <f t="shared" ref="AA16:AA23" si="5">TRUNC(Z16/Y16*100,2)</f>
        <v>1.72</v>
      </c>
      <c r="AB16" s="56">
        <v>16</v>
      </c>
      <c r="AC16" s="61">
        <v>10</v>
      </c>
      <c r="AD16" s="61" t="s">
        <v>42</v>
      </c>
    </row>
    <row r="17" spans="1:30" s="62" customFormat="1" ht="47.4">
      <c r="A17" s="120">
        <v>2</v>
      </c>
      <c r="B17" s="117" t="s">
        <v>11</v>
      </c>
      <c r="C17" s="118">
        <v>118.1</v>
      </c>
      <c r="D17" s="118">
        <v>0</v>
      </c>
      <c r="E17" s="118">
        <v>171.4</v>
      </c>
      <c r="F17" s="118">
        <v>0</v>
      </c>
      <c r="G17" s="121">
        <v>316.7</v>
      </c>
      <c r="H17" s="118">
        <v>0</v>
      </c>
      <c r="I17" s="118">
        <v>19.8</v>
      </c>
      <c r="J17" s="118">
        <v>0</v>
      </c>
      <c r="K17" s="118">
        <v>79.3</v>
      </c>
      <c r="L17" s="118">
        <v>0</v>
      </c>
      <c r="M17" s="118">
        <v>137.94999999999999</v>
      </c>
      <c r="N17" s="118">
        <v>0</v>
      </c>
      <c r="O17" s="118">
        <v>204.85</v>
      </c>
      <c r="P17" s="118">
        <v>0</v>
      </c>
      <c r="Q17" s="118">
        <v>117.1</v>
      </c>
      <c r="R17" s="118">
        <v>0</v>
      </c>
      <c r="S17" s="118">
        <v>170.1</v>
      </c>
      <c r="T17" s="118">
        <v>0</v>
      </c>
      <c r="U17" s="118">
        <v>103.7</v>
      </c>
      <c r="V17" s="118">
        <v>0</v>
      </c>
      <c r="W17" s="118">
        <v>0</v>
      </c>
      <c r="X17" s="118"/>
      <c r="Y17" s="119">
        <f t="shared" si="3"/>
        <v>1438.9999999999998</v>
      </c>
      <c r="Z17" s="119">
        <f t="shared" si="4"/>
        <v>0</v>
      </c>
      <c r="AA17" s="119">
        <f t="shared" si="5"/>
        <v>0</v>
      </c>
      <c r="AB17" s="59">
        <v>18</v>
      </c>
      <c r="AC17" s="60">
        <v>10</v>
      </c>
      <c r="AD17" s="61" t="s">
        <v>42</v>
      </c>
    </row>
    <row r="18" spans="1:30" s="62" customFormat="1" ht="23.7">
      <c r="A18" s="120">
        <v>3</v>
      </c>
      <c r="B18" s="117" t="s">
        <v>17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136</v>
      </c>
      <c r="L18" s="118">
        <v>0</v>
      </c>
      <c r="M18" s="118">
        <v>0</v>
      </c>
      <c r="N18" s="118">
        <v>0</v>
      </c>
      <c r="O18" s="118">
        <v>40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/>
      <c r="Y18" s="119">
        <f t="shared" si="3"/>
        <v>176</v>
      </c>
      <c r="Z18" s="119">
        <f t="shared" si="4"/>
        <v>0</v>
      </c>
      <c r="AA18" s="119">
        <f t="shared" si="5"/>
        <v>0</v>
      </c>
      <c r="AB18" s="56"/>
      <c r="AC18" s="61"/>
      <c r="AD18" s="61"/>
    </row>
    <row r="19" spans="1:30" s="62" customFormat="1" ht="23.7">
      <c r="A19" s="120">
        <v>4</v>
      </c>
      <c r="B19" s="117" t="s">
        <v>12</v>
      </c>
      <c r="C19" s="118">
        <v>185</v>
      </c>
      <c r="D19" s="118">
        <v>1.6837</v>
      </c>
      <c r="E19" s="118">
        <v>200</v>
      </c>
      <c r="F19" s="118">
        <v>0</v>
      </c>
      <c r="G19" s="121">
        <v>115</v>
      </c>
      <c r="H19" s="118">
        <v>48.99324</v>
      </c>
      <c r="I19" s="118">
        <v>90</v>
      </c>
      <c r="J19" s="118">
        <v>0</v>
      </c>
      <c r="K19" s="118">
        <v>135</v>
      </c>
      <c r="L19" s="118">
        <v>0</v>
      </c>
      <c r="M19" s="118">
        <v>205</v>
      </c>
      <c r="N19" s="118">
        <v>0</v>
      </c>
      <c r="O19" s="118">
        <v>142</v>
      </c>
      <c r="P19" s="118">
        <v>16.309999999999999</v>
      </c>
      <c r="Q19" s="118">
        <v>113</v>
      </c>
      <c r="R19" s="118">
        <v>0</v>
      </c>
      <c r="S19" s="118">
        <v>150</v>
      </c>
      <c r="T19" s="118">
        <v>70</v>
      </c>
      <c r="U19" s="118">
        <v>140</v>
      </c>
      <c r="V19" s="118">
        <v>0</v>
      </c>
      <c r="W19" s="118">
        <v>0</v>
      </c>
      <c r="X19" s="118"/>
      <c r="Y19" s="119">
        <f t="shared" si="3"/>
        <v>1475</v>
      </c>
      <c r="Z19" s="119">
        <f t="shared" si="4"/>
        <v>136.98694</v>
      </c>
      <c r="AA19" s="119">
        <f t="shared" si="5"/>
        <v>9.2799999999999994</v>
      </c>
      <c r="AB19" s="59">
        <v>8</v>
      </c>
      <c r="AC19" s="60">
        <v>5</v>
      </c>
      <c r="AD19" s="61" t="s">
        <v>42</v>
      </c>
    </row>
    <row r="20" spans="1:30" s="62" customFormat="1" ht="23.7">
      <c r="A20" s="120">
        <v>5</v>
      </c>
      <c r="B20" s="117" t="s">
        <v>14</v>
      </c>
      <c r="C20" s="118">
        <v>130</v>
      </c>
      <c r="D20" s="118">
        <v>26.147500000000001</v>
      </c>
      <c r="E20" s="118">
        <v>255</v>
      </c>
      <c r="F20" s="118">
        <v>40.453449999999997</v>
      </c>
      <c r="G20" s="118">
        <v>40</v>
      </c>
      <c r="H20" s="118">
        <v>0</v>
      </c>
      <c r="I20" s="118">
        <v>0</v>
      </c>
      <c r="J20" s="118">
        <v>0</v>
      </c>
      <c r="K20" s="118">
        <v>180</v>
      </c>
      <c r="L20" s="118">
        <v>0</v>
      </c>
      <c r="M20" s="118">
        <v>70</v>
      </c>
      <c r="N20" s="118">
        <v>0</v>
      </c>
      <c r="O20" s="118">
        <v>30</v>
      </c>
      <c r="P20" s="118">
        <v>0</v>
      </c>
      <c r="Q20" s="118">
        <v>45</v>
      </c>
      <c r="R20" s="118">
        <v>0</v>
      </c>
      <c r="S20" s="118">
        <v>30</v>
      </c>
      <c r="T20" s="118">
        <v>0</v>
      </c>
      <c r="U20" s="118">
        <v>0</v>
      </c>
      <c r="V20" s="118">
        <v>0</v>
      </c>
      <c r="W20" s="118">
        <v>0</v>
      </c>
      <c r="X20" s="118"/>
      <c r="Y20" s="119">
        <f t="shared" si="3"/>
        <v>780</v>
      </c>
      <c r="Z20" s="119">
        <f t="shared" si="4"/>
        <v>66.600949999999997</v>
      </c>
      <c r="AA20" s="119">
        <f t="shared" si="5"/>
        <v>8.5299999999999994</v>
      </c>
      <c r="AB20" s="56">
        <v>2</v>
      </c>
      <c r="AC20" s="61">
        <v>2</v>
      </c>
      <c r="AD20" s="61"/>
    </row>
    <row r="21" spans="1:30" s="28" customFormat="1" ht="47.4">
      <c r="A21" s="120">
        <v>6</v>
      </c>
      <c r="B21" s="122" t="s">
        <v>15</v>
      </c>
      <c r="C21" s="118">
        <v>0</v>
      </c>
      <c r="D21" s="123">
        <v>0</v>
      </c>
      <c r="E21" s="123">
        <v>0</v>
      </c>
      <c r="F21" s="123">
        <v>0</v>
      </c>
      <c r="G21" s="124">
        <v>0</v>
      </c>
      <c r="H21" s="123">
        <v>0</v>
      </c>
      <c r="I21" s="123">
        <v>0</v>
      </c>
      <c r="J21" s="123">
        <v>0</v>
      </c>
      <c r="K21" s="118">
        <v>30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123"/>
      <c r="Y21" s="125">
        <f t="shared" si="3"/>
        <v>30</v>
      </c>
      <c r="Z21" s="125">
        <f t="shared" si="4"/>
        <v>0</v>
      </c>
      <c r="AA21" s="125">
        <f t="shared" si="5"/>
        <v>0</v>
      </c>
      <c r="AB21" s="92"/>
      <c r="AC21" s="81"/>
      <c r="AD21" s="81"/>
    </row>
    <row r="22" spans="1:30" s="62" customFormat="1" ht="23.7">
      <c r="A22" s="120">
        <v>7</v>
      </c>
      <c r="B22" s="117" t="s">
        <v>20</v>
      </c>
      <c r="C22" s="118">
        <v>115</v>
      </c>
      <c r="D22" s="118">
        <v>1.41578</v>
      </c>
      <c r="E22" s="118">
        <v>245</v>
      </c>
      <c r="F22" s="118">
        <v>0</v>
      </c>
      <c r="G22" s="118">
        <v>75</v>
      </c>
      <c r="H22" s="118">
        <v>2.1839988465974622</v>
      </c>
      <c r="I22" s="118">
        <v>50</v>
      </c>
      <c r="J22" s="118">
        <v>0</v>
      </c>
      <c r="K22" s="118">
        <v>50</v>
      </c>
      <c r="L22" s="118">
        <v>0</v>
      </c>
      <c r="M22" s="118">
        <v>120</v>
      </c>
      <c r="N22" s="118">
        <v>0</v>
      </c>
      <c r="O22" s="118">
        <v>635</v>
      </c>
      <c r="P22" s="118">
        <v>0</v>
      </c>
      <c r="Q22" s="118">
        <v>15</v>
      </c>
      <c r="R22" s="118">
        <v>0</v>
      </c>
      <c r="S22" s="118">
        <v>180</v>
      </c>
      <c r="T22" s="118">
        <v>0</v>
      </c>
      <c r="U22" s="118">
        <v>0</v>
      </c>
      <c r="V22" s="118">
        <v>0</v>
      </c>
      <c r="W22" s="118">
        <v>0</v>
      </c>
      <c r="X22" s="118"/>
      <c r="Y22" s="119">
        <f t="shared" si="3"/>
        <v>1485</v>
      </c>
      <c r="Z22" s="119">
        <f t="shared" si="4"/>
        <v>3.5997788465974621</v>
      </c>
      <c r="AA22" s="119">
        <f t="shared" si="5"/>
        <v>0.24</v>
      </c>
      <c r="AB22" s="56">
        <v>4</v>
      </c>
      <c r="AC22" s="61">
        <v>2</v>
      </c>
      <c r="AD22" s="61" t="s">
        <v>42</v>
      </c>
    </row>
    <row r="23" spans="1:30" s="62" customFormat="1" ht="23.7">
      <c r="A23" s="120">
        <v>8</v>
      </c>
      <c r="B23" s="117" t="s">
        <v>22</v>
      </c>
      <c r="C23" s="118">
        <v>85</v>
      </c>
      <c r="D23" s="118">
        <v>0.64</v>
      </c>
      <c r="E23" s="118">
        <v>245</v>
      </c>
      <c r="F23" s="118">
        <v>0</v>
      </c>
      <c r="G23" s="118">
        <v>0</v>
      </c>
      <c r="H23" s="118">
        <v>15.1811836734694</v>
      </c>
      <c r="I23" s="118">
        <v>200</v>
      </c>
      <c r="J23" s="118">
        <v>3.89</v>
      </c>
      <c r="K23" s="118">
        <v>290</v>
      </c>
      <c r="L23" s="118">
        <v>0</v>
      </c>
      <c r="M23" s="118">
        <v>35</v>
      </c>
      <c r="N23" s="118">
        <v>0</v>
      </c>
      <c r="O23" s="118">
        <v>325</v>
      </c>
      <c r="P23" s="118">
        <v>0</v>
      </c>
      <c r="Q23" s="118">
        <v>30</v>
      </c>
      <c r="R23" s="118">
        <v>0</v>
      </c>
      <c r="S23" s="118">
        <v>405</v>
      </c>
      <c r="T23" s="118">
        <v>0</v>
      </c>
      <c r="U23" s="118">
        <v>75</v>
      </c>
      <c r="V23" s="118">
        <v>0</v>
      </c>
      <c r="W23" s="118">
        <v>0</v>
      </c>
      <c r="X23" s="118"/>
      <c r="Y23" s="119">
        <f t="shared" si="3"/>
        <v>1690</v>
      </c>
      <c r="Z23" s="119">
        <f t="shared" si="4"/>
        <v>19.711183673469399</v>
      </c>
      <c r="AA23" s="119">
        <f t="shared" si="5"/>
        <v>1.1599999999999999</v>
      </c>
      <c r="AB23" s="56">
        <v>3</v>
      </c>
      <c r="AC23" s="61">
        <v>1</v>
      </c>
      <c r="AD23" s="61" t="s">
        <v>42</v>
      </c>
    </row>
    <row r="24" spans="1:30" s="62" customFormat="1" ht="23.7">
      <c r="A24" s="120">
        <v>9</v>
      </c>
      <c r="B24" s="117" t="s">
        <v>57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  <c r="W24" s="118">
        <v>0</v>
      </c>
      <c r="X24" s="118"/>
      <c r="Y24" s="119">
        <f t="shared" si="3"/>
        <v>0</v>
      </c>
      <c r="Z24" s="119">
        <f t="shared" si="4"/>
        <v>0</v>
      </c>
      <c r="AA24" s="119">
        <v>0</v>
      </c>
      <c r="AB24" s="56"/>
      <c r="AC24" s="56"/>
      <c r="AD24" s="61"/>
    </row>
    <row r="25" spans="1:30" s="62" customFormat="1" ht="23.7">
      <c r="A25" s="120">
        <v>10</v>
      </c>
      <c r="B25" s="117" t="s">
        <v>61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100</v>
      </c>
      <c r="X25" s="118"/>
      <c r="Y25" s="119">
        <f t="shared" si="3"/>
        <v>100</v>
      </c>
      <c r="Z25" s="119">
        <f t="shared" si="4"/>
        <v>0</v>
      </c>
      <c r="AA25" s="119">
        <f>TRUNC(Z25/Y25*100,2)</f>
        <v>0</v>
      </c>
      <c r="AB25" s="56"/>
      <c r="AC25" s="56"/>
      <c r="AD25" s="61"/>
    </row>
    <row r="26" spans="1:30" s="110" customFormat="1" ht="27.3">
      <c r="A26" s="105"/>
      <c r="B26" s="106" t="s">
        <v>66</v>
      </c>
      <c r="C26" s="107" t="e">
        <f>C25+#REF!+C22+#REF!+#REF!</f>
        <v>#REF!</v>
      </c>
      <c r="D26" s="107" t="e">
        <f>D25+#REF!+D22+#REF!+#REF!</f>
        <v>#REF!</v>
      </c>
      <c r="E26" s="107" t="e">
        <f>E25+#REF!+E22+#REF!+#REF!</f>
        <v>#REF!</v>
      </c>
      <c r="F26" s="107" t="e">
        <f>F25+#REF!+F22+#REF!+#REF!</f>
        <v>#REF!</v>
      </c>
      <c r="G26" s="107" t="e">
        <f>G25+#REF!+G22+#REF!+#REF!</f>
        <v>#REF!</v>
      </c>
      <c r="H26" s="107" t="e">
        <f>H25+#REF!+H22+#REF!+#REF!</f>
        <v>#REF!</v>
      </c>
      <c r="I26" s="107" t="e">
        <f>I25+#REF!+I22+#REF!+#REF!</f>
        <v>#REF!</v>
      </c>
      <c r="J26" s="107" t="e">
        <f>J25+#REF!+J22+#REF!+#REF!</f>
        <v>#REF!</v>
      </c>
      <c r="K26" s="107" t="e">
        <f>K25+#REF!+K22+#REF!+#REF!</f>
        <v>#REF!</v>
      </c>
      <c r="L26" s="107" t="e">
        <f>L25+#REF!+L22+#REF!+#REF!</f>
        <v>#REF!</v>
      </c>
      <c r="M26" s="107" t="e">
        <f>M25+#REF!+M22+#REF!+#REF!</f>
        <v>#REF!</v>
      </c>
      <c r="N26" s="107" t="e">
        <f>N25+#REF!+N22+#REF!+#REF!</f>
        <v>#REF!</v>
      </c>
      <c r="O26" s="107" t="e">
        <f>O25+#REF!+O22+#REF!+#REF!</f>
        <v>#REF!</v>
      </c>
      <c r="P26" s="107" t="e">
        <f>P25+#REF!+P22+#REF!+#REF!</f>
        <v>#REF!</v>
      </c>
      <c r="Q26" s="107" t="e">
        <f>Q25+#REF!+Q22+#REF!+#REF!</f>
        <v>#REF!</v>
      </c>
      <c r="R26" s="107" t="e">
        <f>R25+#REF!+R22+#REF!+#REF!</f>
        <v>#REF!</v>
      </c>
      <c r="S26" s="107" t="e">
        <f>S25+#REF!+S22+#REF!+#REF!</f>
        <v>#REF!</v>
      </c>
      <c r="T26" s="107" t="e">
        <f>T25+#REF!+T22+#REF!+#REF!</f>
        <v>#REF!</v>
      </c>
      <c r="U26" s="107" t="e">
        <f>U25+#REF!+U22+#REF!+#REF!</f>
        <v>#REF!</v>
      </c>
      <c r="V26" s="107" t="e">
        <f>V25+#REF!+V22+#REF!+#REF!</f>
        <v>#REF!</v>
      </c>
      <c r="W26" s="107" t="e">
        <f>W25+#REF!+W22+#REF!+#REF!</f>
        <v>#REF!</v>
      </c>
      <c r="X26" s="107" t="e">
        <f>X25+#REF!+X22+#REF!+#REF!</f>
        <v>#REF!</v>
      </c>
      <c r="Y26" s="126">
        <f>SUM(Y16:Y25)</f>
        <v>8985</v>
      </c>
      <c r="Z26" s="126">
        <f t="shared" ref="Z26:AA26" si="6">SUM(Z16:Z25)</f>
        <v>258.19700252006686</v>
      </c>
      <c r="AA26" s="126">
        <f t="shared" si="6"/>
        <v>20.93</v>
      </c>
      <c r="AB26" s="109"/>
      <c r="AC26" s="109"/>
      <c r="AD26" s="109"/>
    </row>
    <row r="27" spans="1:30" s="115" customFormat="1" ht="31.2" customHeight="1">
      <c r="A27" s="65"/>
      <c r="B27" s="65" t="s">
        <v>38</v>
      </c>
      <c r="C27" s="112" t="e">
        <f>C7+#REF!+#REF!+#REF!+C14+C25+C22</f>
        <v>#REF!</v>
      </c>
      <c r="D27" s="112" t="e">
        <f>D7+#REF!+#REF!+#REF!+D14+D25+D22</f>
        <v>#REF!</v>
      </c>
      <c r="E27" s="112" t="e">
        <f>E7+#REF!+#REF!+#REF!+E14+E25+E22</f>
        <v>#REF!</v>
      </c>
      <c r="F27" s="112" t="e">
        <f>F7+#REF!+#REF!+#REF!+F14+F25+F22</f>
        <v>#REF!</v>
      </c>
      <c r="G27" s="112" t="e">
        <f>G7+#REF!+#REF!+#REF!+G14+G25+G22</f>
        <v>#REF!</v>
      </c>
      <c r="H27" s="112" t="e">
        <f>H7+#REF!+#REF!+#REF!+H14+H25+H22</f>
        <v>#REF!</v>
      </c>
      <c r="I27" s="112" t="e">
        <f>I7+#REF!+#REF!+#REF!+I14+I25+I22</f>
        <v>#REF!</v>
      </c>
      <c r="J27" s="112" t="e">
        <f>J7+#REF!+#REF!+#REF!+J14+J25+J22</f>
        <v>#REF!</v>
      </c>
      <c r="K27" s="112" t="e">
        <f>K7+#REF!+#REF!+#REF!+K14+K25+K22</f>
        <v>#REF!</v>
      </c>
      <c r="L27" s="112" t="e">
        <f>L7+#REF!+#REF!+#REF!+L14+L25+L22</f>
        <v>#REF!</v>
      </c>
      <c r="M27" s="112" t="e">
        <f>M7+#REF!+#REF!+#REF!+M14+M25+M22</f>
        <v>#REF!</v>
      </c>
      <c r="N27" s="112" t="e">
        <f>N7+#REF!+#REF!+#REF!+N14+N25+N22</f>
        <v>#REF!</v>
      </c>
      <c r="O27" s="112" t="e">
        <f>O7+#REF!+#REF!+#REF!+O14+O25+O22</f>
        <v>#REF!</v>
      </c>
      <c r="P27" s="112" t="e">
        <f>P7+#REF!+#REF!+#REF!+P14+P25+P22</f>
        <v>#REF!</v>
      </c>
      <c r="Q27" s="112" t="e">
        <f>Q7+#REF!+#REF!+#REF!+Q14+Q25+Q22</f>
        <v>#REF!</v>
      </c>
      <c r="R27" s="112" t="e">
        <f>R7+#REF!+#REF!+#REF!+R14+R25+R22</f>
        <v>#REF!</v>
      </c>
      <c r="S27" s="112" t="e">
        <f>S7+#REF!+#REF!+#REF!+S14+S25+S22</f>
        <v>#REF!</v>
      </c>
      <c r="T27" s="112" t="e">
        <f>T7+#REF!+#REF!+#REF!+T14+T25+T22</f>
        <v>#REF!</v>
      </c>
      <c r="U27" s="112" t="e">
        <f>U7+#REF!+#REF!+#REF!+U14+U25+U22</f>
        <v>#REF!</v>
      </c>
      <c r="V27" s="112" t="e">
        <f>V7+#REF!+#REF!+#REF!+V14+V25+V22</f>
        <v>#REF!</v>
      </c>
      <c r="W27" s="112" t="e">
        <f>W7+#REF!+#REF!+#REF!+W14+W25+W22</f>
        <v>#REF!</v>
      </c>
      <c r="X27" s="112" t="e">
        <f>X7+#REF!+#REF!+#REF!+X14+X25+X22</f>
        <v>#REF!</v>
      </c>
      <c r="Y27" s="127">
        <f>Y14+Y26+Y7</f>
        <v>35397.379999999997</v>
      </c>
      <c r="Z27" s="127">
        <f>Z14+Z26+Z7</f>
        <v>1512.3104825200667</v>
      </c>
      <c r="AA27" s="127">
        <f>TRUNC(Z27/Y27*100,2)</f>
        <v>4.2699999999999996</v>
      </c>
      <c r="AB27" s="113">
        <f>SUM(AB7:AB13)</f>
        <v>144</v>
      </c>
      <c r="AC27" s="113">
        <f>SUM(AC7:AC13)</f>
        <v>64</v>
      </c>
      <c r="AD27" s="114"/>
    </row>
    <row r="28" spans="1:30" s="86" customFormat="1" ht="31.2" customHeight="1">
      <c r="A28" s="87"/>
      <c r="B28" s="66" t="s">
        <v>63</v>
      </c>
      <c r="C28" s="63"/>
      <c r="D28" s="88" t="e">
        <f>D27/C27*100</f>
        <v>#REF!</v>
      </c>
      <c r="E28" s="64"/>
      <c r="F28" s="64" t="e">
        <f>F27/E27*100</f>
        <v>#REF!</v>
      </c>
      <c r="G28" s="63"/>
      <c r="H28" s="88" t="e">
        <f>H27/G27*100</f>
        <v>#REF!</v>
      </c>
      <c r="I28" s="64"/>
      <c r="J28" s="64" t="e">
        <f>J27/I27*100</f>
        <v>#REF!</v>
      </c>
      <c r="K28" s="63"/>
      <c r="L28" s="88" t="e">
        <f>L27/K27*100</f>
        <v>#REF!</v>
      </c>
      <c r="M28" s="64"/>
      <c r="N28" s="64" t="e">
        <f>N27/M27*100</f>
        <v>#REF!</v>
      </c>
      <c r="O28" s="63"/>
      <c r="P28" s="88" t="e">
        <f>P27/O27*100</f>
        <v>#REF!</v>
      </c>
      <c r="Q28" s="64"/>
      <c r="R28" s="64" t="e">
        <f>R27/Q27*100</f>
        <v>#REF!</v>
      </c>
      <c r="S28" s="63"/>
      <c r="T28" s="88" t="e">
        <f>T27/S27*100</f>
        <v>#REF!</v>
      </c>
      <c r="U28" s="64"/>
      <c r="V28" s="64" t="e">
        <f>V27/U27*100</f>
        <v>#REF!</v>
      </c>
      <c r="W28" s="63"/>
      <c r="X28" s="88" t="e">
        <f>X27/W27*100</f>
        <v>#REF!</v>
      </c>
      <c r="Y28" s="64"/>
      <c r="Z28" s="64"/>
      <c r="AA28" s="88"/>
      <c r="AB28" s="87"/>
      <c r="AC28" s="87"/>
      <c r="AD28" s="89"/>
    </row>
    <row r="29" spans="1:30">
      <c r="B29" s="90" t="s">
        <v>25</v>
      </c>
    </row>
    <row r="30" spans="1:30">
      <c r="A30" s="91">
        <v>1</v>
      </c>
      <c r="B30" s="291" t="s">
        <v>26</v>
      </c>
      <c r="C30" s="291"/>
      <c r="Y30" s="93" t="e">
        <f>C27+E27+G27+I27+K27+M27+O27+Q27+S27+U27+W27</f>
        <v>#REF!</v>
      </c>
      <c r="Z30" s="93" t="e">
        <f>D27+F27+H27+J27+L27+N27+P27+R27+T27+V27+X27</f>
        <v>#REF!</v>
      </c>
    </row>
    <row r="31" spans="1:30">
      <c r="A31" s="91">
        <v>2</v>
      </c>
      <c r="B31" s="291" t="s">
        <v>27</v>
      </c>
      <c r="C31" s="291"/>
    </row>
    <row r="32" spans="1:30">
      <c r="A32" s="91">
        <v>3</v>
      </c>
      <c r="B32" s="291" t="s">
        <v>28</v>
      </c>
      <c r="C32" s="291"/>
    </row>
    <row r="33" spans="1:3">
      <c r="A33" s="91">
        <v>4</v>
      </c>
      <c r="B33" s="291" t="s">
        <v>29</v>
      </c>
      <c r="C33" s="291"/>
    </row>
    <row r="34" spans="1:3">
      <c r="A34" s="91">
        <v>5</v>
      </c>
      <c r="B34" s="291" t="s">
        <v>30</v>
      </c>
      <c r="C34" s="291"/>
    </row>
    <row r="35" spans="1:3">
      <c r="A35" s="91">
        <v>6</v>
      </c>
      <c r="B35" s="291" t="s">
        <v>31</v>
      </c>
      <c r="C35" s="291"/>
    </row>
    <row r="36" spans="1:3">
      <c r="A36" s="91">
        <v>7</v>
      </c>
      <c r="B36" s="291" t="s">
        <v>32</v>
      </c>
      <c r="C36" s="291"/>
    </row>
  </sheetData>
  <mergeCells count="26">
    <mergeCell ref="B33:C33"/>
    <mergeCell ref="B34:C34"/>
    <mergeCell ref="B35:C35"/>
    <mergeCell ref="B36:C36"/>
    <mergeCell ref="AB4:AB5"/>
    <mergeCell ref="AC4:AC5"/>
    <mergeCell ref="AD4:AD5"/>
    <mergeCell ref="B30:C30"/>
    <mergeCell ref="B31:C31"/>
    <mergeCell ref="B32:C32"/>
    <mergeCell ref="O4:P4"/>
    <mergeCell ref="Q4:R4"/>
    <mergeCell ref="S4:T4"/>
    <mergeCell ref="U4:V4"/>
    <mergeCell ref="W4:X4"/>
    <mergeCell ref="Y4:AA4"/>
    <mergeCell ref="A1:X1"/>
    <mergeCell ref="A2:X2"/>
    <mergeCell ref="A4:A5"/>
    <mergeCell ref="B4:B5"/>
    <mergeCell ref="C4:D4"/>
    <mergeCell ref="E4:F4"/>
    <mergeCell ref="G4:H4"/>
    <mergeCell ref="I4:J4"/>
    <mergeCell ref="K4:L4"/>
    <mergeCell ref="M4:N4"/>
  </mergeCells>
  <pageMargins left="0.45" right="0.25" top="0.5" bottom="0.25" header="0.3" footer="0.3"/>
  <pageSetup paperSize="9" scale="7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topLeftCell="A17" zoomScale="78" zoomScaleNormal="100" zoomScaleSheetLayoutView="78" workbookViewId="0">
      <selection activeCell="C5" sqref="C1:X1048576"/>
    </sheetView>
  </sheetViews>
  <sheetFormatPr defaultColWidth="8.89453125" defaultRowHeight="21.6"/>
  <cols>
    <col min="1" max="1" width="4.7890625" style="90" customWidth="1"/>
    <col min="2" max="2" width="40.41796875" style="90" customWidth="1"/>
    <col min="3" max="3" width="12" style="90" customWidth="1"/>
    <col min="4" max="4" width="9.89453125" style="90" customWidth="1"/>
    <col min="5" max="5" width="11.68359375" style="90" customWidth="1"/>
    <col min="6" max="6" width="9.68359375" style="90" customWidth="1"/>
    <col min="7" max="7" width="11.7890625" style="90" customWidth="1"/>
    <col min="8" max="8" width="11" style="90" customWidth="1"/>
    <col min="9" max="9" width="11.7890625" style="90" customWidth="1"/>
    <col min="10" max="10" width="9.5234375" style="90" customWidth="1"/>
    <col min="11" max="11" width="11.89453125" style="90" customWidth="1"/>
    <col min="12" max="12" width="9.7890625" style="90" customWidth="1"/>
    <col min="13" max="13" width="11.68359375" style="90" customWidth="1"/>
    <col min="14" max="14" width="9.89453125" style="90" customWidth="1"/>
    <col min="15" max="15" width="11.89453125" style="90" customWidth="1"/>
    <col min="16" max="16" width="11.20703125" style="90" customWidth="1"/>
    <col min="17" max="17" width="11.3125" style="90" customWidth="1"/>
    <col min="18" max="18" width="8.7890625" style="90" customWidth="1"/>
    <col min="19" max="19" width="12.3125" style="90" customWidth="1"/>
    <col min="20" max="20" width="10.7890625" style="90" customWidth="1"/>
    <col min="21" max="21" width="11.41796875" style="90" customWidth="1"/>
    <col min="22" max="22" width="8.41796875" style="90" customWidth="1"/>
    <col min="23" max="23" width="11.5234375" style="90" customWidth="1"/>
    <col min="24" max="24" width="9.41796875" style="90" customWidth="1"/>
    <col min="25" max="25" width="13.41796875" style="90" customWidth="1"/>
    <col min="26" max="26" width="11.3125" style="90" customWidth="1"/>
    <col min="27" max="27" width="9.89453125" style="90" customWidth="1"/>
    <col min="28" max="28" width="11.3125" style="90" customWidth="1"/>
    <col min="29" max="29" width="14" style="90" customWidth="1"/>
    <col min="30" max="30" width="27.20703125" style="90" customWidth="1"/>
    <col min="31" max="16384" width="8.89453125" style="90"/>
  </cols>
  <sheetData>
    <row r="1" spans="1:30" s="28" customFormat="1" ht="34.5">
      <c r="A1" s="288" t="s">
        <v>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67"/>
      <c r="Z1" s="67"/>
      <c r="AA1" s="67"/>
      <c r="AB1" s="41"/>
      <c r="AC1" s="41"/>
      <c r="AD1" s="41"/>
    </row>
    <row r="2" spans="1:30" s="28" customFormat="1" ht="23.7">
      <c r="A2" s="289" t="s">
        <v>60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68"/>
      <c r="Z2" s="68"/>
      <c r="AA2" s="68"/>
      <c r="AB2" s="69"/>
      <c r="AC2" s="69"/>
      <c r="AD2" s="69"/>
    </row>
    <row r="3" spans="1:30" s="28" customFormat="1" ht="27.3">
      <c r="A3" s="40" t="s">
        <v>58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0" s="28" customFormat="1" ht="24" customHeight="1">
      <c r="A4" s="292" t="s">
        <v>1</v>
      </c>
      <c r="B4" s="292" t="s">
        <v>0</v>
      </c>
      <c r="C4" s="292" t="s">
        <v>44</v>
      </c>
      <c r="D4" s="292"/>
      <c r="E4" s="292" t="s">
        <v>45</v>
      </c>
      <c r="F4" s="292"/>
      <c r="G4" s="292" t="s">
        <v>46</v>
      </c>
      <c r="H4" s="292"/>
      <c r="I4" s="292" t="s">
        <v>47</v>
      </c>
      <c r="J4" s="292"/>
      <c r="K4" s="292" t="s">
        <v>48</v>
      </c>
      <c r="L4" s="292"/>
      <c r="M4" s="292" t="s">
        <v>49</v>
      </c>
      <c r="N4" s="292"/>
      <c r="O4" s="292" t="s">
        <v>50</v>
      </c>
      <c r="P4" s="292"/>
      <c r="Q4" s="292" t="s">
        <v>51</v>
      </c>
      <c r="R4" s="292"/>
      <c r="S4" s="292" t="s">
        <v>52</v>
      </c>
      <c r="T4" s="292"/>
      <c r="U4" s="292" t="s">
        <v>53</v>
      </c>
      <c r="V4" s="292"/>
      <c r="W4" s="292" t="s">
        <v>54</v>
      </c>
      <c r="X4" s="292"/>
      <c r="Y4" s="292" t="s">
        <v>62</v>
      </c>
      <c r="Z4" s="292"/>
      <c r="AA4" s="292"/>
      <c r="AB4" s="287" t="s">
        <v>35</v>
      </c>
      <c r="AC4" s="287" t="s">
        <v>36</v>
      </c>
      <c r="AD4" s="287" t="s">
        <v>40</v>
      </c>
    </row>
    <row r="5" spans="1:30" s="72" customFormat="1" ht="82.2" customHeight="1">
      <c r="A5" s="292"/>
      <c r="B5" s="292"/>
      <c r="C5" s="71" t="s">
        <v>34</v>
      </c>
      <c r="D5" s="71" t="s">
        <v>33</v>
      </c>
      <c r="E5" s="71" t="s">
        <v>34</v>
      </c>
      <c r="F5" s="71" t="s">
        <v>33</v>
      </c>
      <c r="G5" s="71" t="s">
        <v>34</v>
      </c>
      <c r="H5" s="71" t="s">
        <v>33</v>
      </c>
      <c r="I5" s="71" t="s">
        <v>34</v>
      </c>
      <c r="J5" s="71" t="s">
        <v>33</v>
      </c>
      <c r="K5" s="71" t="s">
        <v>34</v>
      </c>
      <c r="L5" s="71" t="s">
        <v>33</v>
      </c>
      <c r="M5" s="71" t="s">
        <v>34</v>
      </c>
      <c r="N5" s="71" t="s">
        <v>33</v>
      </c>
      <c r="O5" s="71" t="s">
        <v>34</v>
      </c>
      <c r="P5" s="71" t="s">
        <v>33</v>
      </c>
      <c r="Q5" s="71" t="s">
        <v>34</v>
      </c>
      <c r="R5" s="71" t="s">
        <v>33</v>
      </c>
      <c r="S5" s="71" t="s">
        <v>34</v>
      </c>
      <c r="T5" s="71" t="s">
        <v>33</v>
      </c>
      <c r="U5" s="71" t="s">
        <v>34</v>
      </c>
      <c r="V5" s="71" t="s">
        <v>33</v>
      </c>
      <c r="W5" s="71" t="s">
        <v>34</v>
      </c>
      <c r="X5" s="71" t="s">
        <v>33</v>
      </c>
      <c r="Y5" s="71" t="s">
        <v>34</v>
      </c>
      <c r="Z5" s="71" t="s">
        <v>33</v>
      </c>
      <c r="AA5" s="71" t="s">
        <v>9</v>
      </c>
      <c r="AB5" s="287"/>
      <c r="AC5" s="287"/>
      <c r="AD5" s="287"/>
    </row>
    <row r="6" spans="1:30" s="62" customFormat="1" ht="64.8">
      <c r="A6" s="56">
        <v>1</v>
      </c>
      <c r="B6" s="55" t="s">
        <v>56</v>
      </c>
      <c r="C6" s="57">
        <v>163.95</v>
      </c>
      <c r="D6" s="57">
        <v>37.18488</v>
      </c>
      <c r="E6" s="57">
        <v>168.8</v>
      </c>
      <c r="F6" s="57">
        <v>35</v>
      </c>
      <c r="G6" s="57">
        <v>221.18</v>
      </c>
      <c r="H6" s="57">
        <v>81</v>
      </c>
      <c r="I6" s="57">
        <v>221.21</v>
      </c>
      <c r="J6" s="57">
        <v>47.33</v>
      </c>
      <c r="K6" s="57">
        <v>373.54</v>
      </c>
      <c r="L6" s="57">
        <v>88.08</v>
      </c>
      <c r="M6" s="73">
        <v>221.2</v>
      </c>
      <c r="N6" s="73">
        <v>30</v>
      </c>
      <c r="O6" s="57">
        <v>231.83</v>
      </c>
      <c r="P6" s="57">
        <v>38.58</v>
      </c>
      <c r="Q6" s="57">
        <v>168.85</v>
      </c>
      <c r="R6" s="57">
        <v>32</v>
      </c>
      <c r="S6" s="57">
        <v>167.07</v>
      </c>
      <c r="T6" s="57">
        <v>60</v>
      </c>
      <c r="U6" s="57">
        <v>172.32</v>
      </c>
      <c r="V6" s="57">
        <v>38.35</v>
      </c>
      <c r="W6" s="57">
        <v>615.92999999999995</v>
      </c>
      <c r="X6" s="57">
        <v>87.84</v>
      </c>
      <c r="Y6" s="57">
        <f>C6+E6+G6+I6+K6+M6+O6+Q6+S6+U6+W6</f>
        <v>2725.8799999999997</v>
      </c>
      <c r="Z6" s="57">
        <f>D6+F6+H6+J6+L6+N6+P6+R6+T6+V6+X6</f>
        <v>575.36487999999997</v>
      </c>
      <c r="AA6" s="58">
        <f>TRUNC(Z6/Y6*100,2)</f>
        <v>21.1</v>
      </c>
      <c r="AB6" s="56">
        <v>1</v>
      </c>
      <c r="AC6" s="56"/>
      <c r="AD6" s="56"/>
    </row>
    <row r="7" spans="1:30" s="98" customFormat="1">
      <c r="A7" s="61"/>
      <c r="B7" s="94" t="s">
        <v>65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96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7"/>
      <c r="AB7" s="61"/>
      <c r="AC7" s="61"/>
      <c r="AD7" s="61"/>
    </row>
    <row r="8" spans="1:30" s="62" customFormat="1" ht="43.2">
      <c r="A8" s="59">
        <v>2</v>
      </c>
      <c r="B8" s="55" t="s">
        <v>13</v>
      </c>
      <c r="C8" s="57">
        <v>170</v>
      </c>
      <c r="D8" s="57">
        <v>7.5181500000000003</v>
      </c>
      <c r="E8" s="57">
        <v>201</v>
      </c>
      <c r="F8" s="57">
        <v>0</v>
      </c>
      <c r="G8" s="74">
        <v>224</v>
      </c>
      <c r="H8" s="57">
        <v>0</v>
      </c>
      <c r="I8" s="57">
        <v>240</v>
      </c>
      <c r="J8" s="57">
        <v>23.78</v>
      </c>
      <c r="K8" s="57">
        <v>324</v>
      </c>
      <c r="L8" s="57">
        <v>0</v>
      </c>
      <c r="M8" s="57">
        <v>264</v>
      </c>
      <c r="N8" s="57">
        <v>0</v>
      </c>
      <c r="O8" s="57">
        <v>41.17</v>
      </c>
      <c r="P8" s="57">
        <v>0</v>
      </c>
      <c r="Q8" s="57">
        <v>86</v>
      </c>
      <c r="R8" s="57">
        <v>0</v>
      </c>
      <c r="S8" s="57">
        <v>160</v>
      </c>
      <c r="T8" s="57">
        <v>0</v>
      </c>
      <c r="U8" s="57">
        <v>99.83</v>
      </c>
      <c r="V8" s="57">
        <v>0</v>
      </c>
      <c r="W8" s="57">
        <v>0</v>
      </c>
      <c r="X8" s="57"/>
      <c r="Y8" s="57">
        <f>C8+E8+G8+I8+K8+M8+O8+Q8+S8+U8+W8</f>
        <v>1810</v>
      </c>
      <c r="Z8" s="57">
        <f>D8+F8+H8+J8+L8+N8+P8+R8+T8+V8+X8</f>
        <v>31.29815</v>
      </c>
      <c r="AA8" s="58">
        <f>TRUNC(Z8/Y8*100,2)</f>
        <v>1.72</v>
      </c>
      <c r="AB8" s="56">
        <v>16</v>
      </c>
      <c r="AC8" s="61">
        <v>10</v>
      </c>
      <c r="AD8" s="61" t="s">
        <v>42</v>
      </c>
    </row>
    <row r="9" spans="1:30" s="62" customFormat="1" ht="43.2">
      <c r="A9" s="59">
        <v>3</v>
      </c>
      <c r="B9" s="55" t="s">
        <v>11</v>
      </c>
      <c r="C9" s="57">
        <v>118.1</v>
      </c>
      <c r="D9" s="57">
        <v>0</v>
      </c>
      <c r="E9" s="57">
        <v>171.4</v>
      </c>
      <c r="F9" s="57">
        <v>0</v>
      </c>
      <c r="G9" s="74">
        <v>316.7</v>
      </c>
      <c r="H9" s="57">
        <v>0</v>
      </c>
      <c r="I9" s="57">
        <v>19.8</v>
      </c>
      <c r="J9" s="57">
        <v>0</v>
      </c>
      <c r="K9" s="57">
        <v>79.3</v>
      </c>
      <c r="L9" s="57">
        <v>0</v>
      </c>
      <c r="M9" s="57">
        <v>137.94999999999999</v>
      </c>
      <c r="N9" s="57">
        <v>0</v>
      </c>
      <c r="O9" s="57">
        <v>204.85</v>
      </c>
      <c r="P9" s="57">
        <v>0</v>
      </c>
      <c r="Q9" s="57">
        <v>117.1</v>
      </c>
      <c r="R9" s="57">
        <v>0</v>
      </c>
      <c r="S9" s="57">
        <v>170.1</v>
      </c>
      <c r="T9" s="57">
        <v>0</v>
      </c>
      <c r="U9" s="57">
        <v>103.7</v>
      </c>
      <c r="V9" s="57">
        <v>0</v>
      </c>
      <c r="W9" s="57">
        <v>0</v>
      </c>
      <c r="X9" s="57"/>
      <c r="Y9" s="57">
        <f t="shared" ref="Y9:Z28" si="0">C9+E9+G9+I9+K9+M9+O9+Q9+S9+U9+W9</f>
        <v>1438.9999999999998</v>
      </c>
      <c r="Z9" s="57">
        <f t="shared" si="0"/>
        <v>0</v>
      </c>
      <c r="AA9" s="58">
        <f t="shared" ref="AA9:AA29" si="1">TRUNC(Z9/Y9*100,2)</f>
        <v>0</v>
      </c>
      <c r="AB9" s="59">
        <v>18</v>
      </c>
      <c r="AC9" s="60">
        <v>10</v>
      </c>
      <c r="AD9" s="61" t="s">
        <v>42</v>
      </c>
    </row>
    <row r="10" spans="1:30" s="62" customFormat="1" ht="43.2">
      <c r="A10" s="59">
        <v>4</v>
      </c>
      <c r="B10" s="55" t="s">
        <v>17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136</v>
      </c>
      <c r="L10" s="57">
        <v>0</v>
      </c>
      <c r="M10" s="57">
        <v>0</v>
      </c>
      <c r="N10" s="57">
        <v>0</v>
      </c>
      <c r="O10" s="57">
        <v>40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/>
      <c r="Y10" s="57">
        <f>C10+E10+G10+I10+K10+M10+O10+Q10+S10+U10+W10</f>
        <v>176</v>
      </c>
      <c r="Z10" s="57">
        <f>D10+F10+H10+J10+L10+N10+P10+R10+T10+V10+X10</f>
        <v>0</v>
      </c>
      <c r="AA10" s="58">
        <f>TRUNC(Z10/Y10*100,2)</f>
        <v>0</v>
      </c>
      <c r="AB10" s="56"/>
      <c r="AC10" s="61"/>
      <c r="AD10" s="61"/>
    </row>
    <row r="11" spans="1:30" s="62" customFormat="1">
      <c r="A11" s="56"/>
      <c r="B11" s="55" t="s">
        <v>66</v>
      </c>
      <c r="C11" s="57">
        <f>SUM(C8:C10)</f>
        <v>288.10000000000002</v>
      </c>
      <c r="D11" s="57">
        <f t="shared" ref="D11:Z11" si="2">SUM(D8:D10)</f>
        <v>7.5181500000000003</v>
      </c>
      <c r="E11" s="57">
        <f t="shared" si="2"/>
        <v>372.4</v>
      </c>
      <c r="F11" s="57">
        <f t="shared" si="2"/>
        <v>0</v>
      </c>
      <c r="G11" s="57">
        <f t="shared" si="2"/>
        <v>540.70000000000005</v>
      </c>
      <c r="H11" s="57">
        <f t="shared" si="2"/>
        <v>0</v>
      </c>
      <c r="I11" s="57">
        <f t="shared" si="2"/>
        <v>259.8</v>
      </c>
      <c r="J11" s="57">
        <f t="shared" si="2"/>
        <v>23.78</v>
      </c>
      <c r="K11" s="57">
        <f t="shared" si="2"/>
        <v>539.29999999999995</v>
      </c>
      <c r="L11" s="57">
        <f t="shared" si="2"/>
        <v>0</v>
      </c>
      <c r="M11" s="57">
        <f t="shared" si="2"/>
        <v>401.95</v>
      </c>
      <c r="N11" s="57">
        <f t="shared" si="2"/>
        <v>0</v>
      </c>
      <c r="O11" s="57">
        <f t="shared" si="2"/>
        <v>286.02</v>
      </c>
      <c r="P11" s="57">
        <f t="shared" si="2"/>
        <v>0</v>
      </c>
      <c r="Q11" s="57">
        <f t="shared" si="2"/>
        <v>203.1</v>
      </c>
      <c r="R11" s="57">
        <f t="shared" si="2"/>
        <v>0</v>
      </c>
      <c r="S11" s="57">
        <f t="shared" si="2"/>
        <v>330.1</v>
      </c>
      <c r="T11" s="57">
        <f t="shared" si="2"/>
        <v>0</v>
      </c>
      <c r="U11" s="57">
        <f t="shared" si="2"/>
        <v>203.53</v>
      </c>
      <c r="V11" s="57">
        <f t="shared" si="2"/>
        <v>0</v>
      </c>
      <c r="W11" s="57">
        <f t="shared" si="2"/>
        <v>0</v>
      </c>
      <c r="X11" s="57">
        <f t="shared" si="2"/>
        <v>0</v>
      </c>
      <c r="Y11" s="57">
        <f t="shared" si="2"/>
        <v>3425</v>
      </c>
      <c r="Z11" s="57">
        <f t="shared" si="2"/>
        <v>31.29815</v>
      </c>
      <c r="AA11" s="58"/>
      <c r="AB11" s="59"/>
      <c r="AC11" s="60"/>
      <c r="AD11" s="61"/>
    </row>
    <row r="12" spans="1:30" s="62" customFormat="1" ht="43.2">
      <c r="A12" s="59">
        <v>5</v>
      </c>
      <c r="B12" s="55" t="s">
        <v>12</v>
      </c>
      <c r="C12" s="57">
        <v>185</v>
      </c>
      <c r="D12" s="57">
        <v>1.6837</v>
      </c>
      <c r="E12" s="57">
        <v>200</v>
      </c>
      <c r="F12" s="57">
        <v>0</v>
      </c>
      <c r="G12" s="74">
        <v>115</v>
      </c>
      <c r="H12" s="57">
        <v>48.99324</v>
      </c>
      <c r="I12" s="57">
        <v>90</v>
      </c>
      <c r="J12" s="57">
        <v>0</v>
      </c>
      <c r="K12" s="57">
        <v>135</v>
      </c>
      <c r="L12" s="57">
        <v>0</v>
      </c>
      <c r="M12" s="57">
        <v>205</v>
      </c>
      <c r="N12" s="57">
        <v>0</v>
      </c>
      <c r="O12" s="57">
        <v>142</v>
      </c>
      <c r="P12" s="57">
        <v>16.309999999999999</v>
      </c>
      <c r="Q12" s="57">
        <v>113</v>
      </c>
      <c r="R12" s="57">
        <v>0</v>
      </c>
      <c r="S12" s="57">
        <v>150</v>
      </c>
      <c r="T12" s="57">
        <v>70</v>
      </c>
      <c r="U12" s="57">
        <v>140</v>
      </c>
      <c r="V12" s="57">
        <v>0</v>
      </c>
      <c r="W12" s="57">
        <v>0</v>
      </c>
      <c r="X12" s="57"/>
      <c r="Y12" s="57">
        <f t="shared" si="0"/>
        <v>1475</v>
      </c>
      <c r="Z12" s="57">
        <f t="shared" si="0"/>
        <v>136.98694</v>
      </c>
      <c r="AA12" s="58">
        <f t="shared" si="1"/>
        <v>9.2799999999999994</v>
      </c>
      <c r="AB12" s="59">
        <v>8</v>
      </c>
      <c r="AC12" s="60">
        <v>5</v>
      </c>
      <c r="AD12" s="61" t="s">
        <v>42</v>
      </c>
    </row>
    <row r="13" spans="1:30" s="62" customFormat="1" ht="43.2">
      <c r="A13" s="59">
        <v>6</v>
      </c>
      <c r="B13" s="55" t="s">
        <v>14</v>
      </c>
      <c r="C13" s="57">
        <v>130</v>
      </c>
      <c r="D13" s="57">
        <v>26.147500000000001</v>
      </c>
      <c r="E13" s="57">
        <v>255</v>
      </c>
      <c r="F13" s="57">
        <v>40.453449999999997</v>
      </c>
      <c r="G13" s="57">
        <v>40</v>
      </c>
      <c r="H13" s="57">
        <v>0</v>
      </c>
      <c r="I13" s="57">
        <v>0</v>
      </c>
      <c r="J13" s="57">
        <v>0</v>
      </c>
      <c r="K13" s="57">
        <v>180</v>
      </c>
      <c r="L13" s="57">
        <v>0</v>
      </c>
      <c r="M13" s="57">
        <v>70</v>
      </c>
      <c r="N13" s="57">
        <v>0</v>
      </c>
      <c r="O13" s="57">
        <v>30</v>
      </c>
      <c r="P13" s="57">
        <v>0</v>
      </c>
      <c r="Q13" s="57">
        <v>45</v>
      </c>
      <c r="R13" s="57">
        <v>0</v>
      </c>
      <c r="S13" s="57">
        <v>30</v>
      </c>
      <c r="T13" s="57">
        <v>0</v>
      </c>
      <c r="U13" s="57">
        <v>0</v>
      </c>
      <c r="V13" s="57">
        <v>0</v>
      </c>
      <c r="W13" s="57">
        <v>0</v>
      </c>
      <c r="X13" s="57"/>
      <c r="Y13" s="57">
        <f t="shared" si="0"/>
        <v>780</v>
      </c>
      <c r="Z13" s="57">
        <f t="shared" si="0"/>
        <v>66.600949999999997</v>
      </c>
      <c r="AA13" s="58">
        <f t="shared" si="1"/>
        <v>8.5299999999999994</v>
      </c>
      <c r="AB13" s="56">
        <v>2</v>
      </c>
      <c r="AC13" s="61">
        <v>2</v>
      </c>
      <c r="AD13" s="61"/>
    </row>
    <row r="14" spans="1:30" s="28" customFormat="1" ht="43.2">
      <c r="A14" s="75">
        <v>7</v>
      </c>
      <c r="B14" s="76" t="s">
        <v>15</v>
      </c>
      <c r="C14" s="57">
        <v>0</v>
      </c>
      <c r="D14" s="77">
        <v>0</v>
      </c>
      <c r="E14" s="77">
        <v>0</v>
      </c>
      <c r="F14" s="77">
        <v>0</v>
      </c>
      <c r="G14" s="78">
        <v>0</v>
      </c>
      <c r="H14" s="77">
        <v>0</v>
      </c>
      <c r="I14" s="77">
        <v>0</v>
      </c>
      <c r="J14" s="77">
        <v>0</v>
      </c>
      <c r="K14" s="57">
        <v>30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/>
      <c r="Y14" s="77">
        <f t="shared" si="0"/>
        <v>30</v>
      </c>
      <c r="Z14" s="77">
        <f t="shared" si="0"/>
        <v>0</v>
      </c>
      <c r="AA14" s="79">
        <f t="shared" si="1"/>
        <v>0</v>
      </c>
      <c r="AB14" s="92"/>
      <c r="AC14" s="81"/>
      <c r="AD14" s="81"/>
    </row>
    <row r="15" spans="1:30" s="28" customFormat="1">
      <c r="A15" s="92"/>
      <c r="B15" s="55" t="s">
        <v>66</v>
      </c>
      <c r="C15" s="57">
        <f>SUM(C12:C14)</f>
        <v>315</v>
      </c>
      <c r="D15" s="57">
        <f t="shared" ref="D15:Z15" si="3">SUM(D12:D14)</f>
        <v>27.831200000000003</v>
      </c>
      <c r="E15" s="57">
        <f t="shared" si="3"/>
        <v>455</v>
      </c>
      <c r="F15" s="57">
        <f t="shared" si="3"/>
        <v>40.453449999999997</v>
      </c>
      <c r="G15" s="57">
        <f t="shared" si="3"/>
        <v>155</v>
      </c>
      <c r="H15" s="57">
        <f t="shared" si="3"/>
        <v>48.99324</v>
      </c>
      <c r="I15" s="57">
        <f t="shared" si="3"/>
        <v>90</v>
      </c>
      <c r="J15" s="57">
        <f t="shared" si="3"/>
        <v>0</v>
      </c>
      <c r="K15" s="57">
        <f t="shared" si="3"/>
        <v>345</v>
      </c>
      <c r="L15" s="57">
        <f t="shared" si="3"/>
        <v>0</v>
      </c>
      <c r="M15" s="57">
        <f t="shared" si="3"/>
        <v>275</v>
      </c>
      <c r="N15" s="57">
        <f t="shared" si="3"/>
        <v>0</v>
      </c>
      <c r="O15" s="57">
        <f t="shared" si="3"/>
        <v>172</v>
      </c>
      <c r="P15" s="57">
        <f t="shared" si="3"/>
        <v>16.309999999999999</v>
      </c>
      <c r="Q15" s="57">
        <f t="shared" si="3"/>
        <v>158</v>
      </c>
      <c r="R15" s="57">
        <f t="shared" si="3"/>
        <v>0</v>
      </c>
      <c r="S15" s="57">
        <f t="shared" si="3"/>
        <v>180</v>
      </c>
      <c r="T15" s="57">
        <f t="shared" si="3"/>
        <v>70</v>
      </c>
      <c r="U15" s="57">
        <f t="shared" si="3"/>
        <v>140</v>
      </c>
      <c r="V15" s="57">
        <f t="shared" si="3"/>
        <v>0</v>
      </c>
      <c r="W15" s="57">
        <f t="shared" si="3"/>
        <v>0</v>
      </c>
      <c r="X15" s="57">
        <f t="shared" si="3"/>
        <v>0</v>
      </c>
      <c r="Y15" s="57">
        <f t="shared" si="3"/>
        <v>2285</v>
      </c>
      <c r="Z15" s="57">
        <f t="shared" si="3"/>
        <v>203.58789000000002</v>
      </c>
      <c r="AA15" s="79"/>
      <c r="AB15" s="92"/>
      <c r="AC15" s="81"/>
      <c r="AD15" s="81"/>
    </row>
    <row r="16" spans="1:30" s="62" customFormat="1" ht="43.2">
      <c r="A16" s="59">
        <v>8</v>
      </c>
      <c r="B16" s="55" t="s">
        <v>20</v>
      </c>
      <c r="C16" s="57">
        <v>115</v>
      </c>
      <c r="D16" s="57">
        <v>1.41578</v>
      </c>
      <c r="E16" s="57">
        <v>245</v>
      </c>
      <c r="F16" s="57">
        <v>0</v>
      </c>
      <c r="G16" s="57">
        <v>75</v>
      </c>
      <c r="H16" s="57">
        <v>2.1839988465974622</v>
      </c>
      <c r="I16" s="57">
        <v>50</v>
      </c>
      <c r="J16" s="57">
        <v>0</v>
      </c>
      <c r="K16" s="57">
        <v>50</v>
      </c>
      <c r="L16" s="57">
        <v>0</v>
      </c>
      <c r="M16" s="57">
        <v>120</v>
      </c>
      <c r="N16" s="57">
        <v>0</v>
      </c>
      <c r="O16" s="57">
        <v>635</v>
      </c>
      <c r="P16" s="57">
        <v>0</v>
      </c>
      <c r="Q16" s="57">
        <v>15</v>
      </c>
      <c r="R16" s="57">
        <v>0</v>
      </c>
      <c r="S16" s="57">
        <v>180</v>
      </c>
      <c r="T16" s="57">
        <v>0</v>
      </c>
      <c r="U16" s="57">
        <v>0</v>
      </c>
      <c r="V16" s="57">
        <v>0</v>
      </c>
      <c r="W16" s="57">
        <v>0</v>
      </c>
      <c r="X16" s="57"/>
      <c r="Y16" s="57">
        <f>C16+E16+G16+I16+K16+M16+O16+Q16+S16+U16+W16</f>
        <v>1485</v>
      </c>
      <c r="Z16" s="57">
        <f>D16+F16+H16+J16+L16+N16+P16+R16+T16+V16+X16</f>
        <v>3.5997788465974621</v>
      </c>
      <c r="AA16" s="58">
        <f>TRUNC(Z16/Y16*100,2)</f>
        <v>0.24</v>
      </c>
      <c r="AB16" s="56">
        <v>4</v>
      </c>
      <c r="AC16" s="61">
        <v>2</v>
      </c>
      <c r="AD16" s="61" t="s">
        <v>42</v>
      </c>
    </row>
    <row r="17" spans="1:30" s="62" customFormat="1">
      <c r="A17" s="56"/>
      <c r="B17" s="55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8"/>
      <c r="AB17" s="56"/>
      <c r="AC17" s="61"/>
      <c r="AD17" s="61"/>
    </row>
    <row r="18" spans="1:30" s="62" customFormat="1" ht="43.2">
      <c r="A18" s="59">
        <v>9</v>
      </c>
      <c r="B18" s="55" t="s">
        <v>22</v>
      </c>
      <c r="C18" s="57">
        <v>85</v>
      </c>
      <c r="D18" s="57">
        <v>0.64</v>
      </c>
      <c r="E18" s="57">
        <v>245</v>
      </c>
      <c r="F18" s="57">
        <v>0</v>
      </c>
      <c r="G18" s="57">
        <v>0</v>
      </c>
      <c r="H18" s="57">
        <v>15.1811836734694</v>
      </c>
      <c r="I18" s="57">
        <v>200</v>
      </c>
      <c r="J18" s="57">
        <v>3.89</v>
      </c>
      <c r="K18" s="57">
        <v>290</v>
      </c>
      <c r="L18" s="57">
        <v>0</v>
      </c>
      <c r="M18" s="57">
        <v>35</v>
      </c>
      <c r="N18" s="57">
        <v>0</v>
      </c>
      <c r="O18" s="57">
        <v>325</v>
      </c>
      <c r="P18" s="57">
        <v>0</v>
      </c>
      <c r="Q18" s="57">
        <v>30</v>
      </c>
      <c r="R18" s="57">
        <v>0</v>
      </c>
      <c r="S18" s="57">
        <v>405</v>
      </c>
      <c r="T18" s="57">
        <v>0</v>
      </c>
      <c r="U18" s="57">
        <v>75</v>
      </c>
      <c r="V18" s="57">
        <v>0</v>
      </c>
      <c r="W18" s="57">
        <v>0</v>
      </c>
      <c r="X18" s="57"/>
      <c r="Y18" s="57">
        <f>C18+E18+G18+I18+K18+M18+O18+Q18+S18+U18+W18</f>
        <v>1690</v>
      </c>
      <c r="Z18" s="57">
        <f>D18+F18+H18+J18+L18+N18+P18+R18+T18+V18+X18</f>
        <v>19.711183673469399</v>
      </c>
      <c r="AA18" s="58">
        <f>TRUNC(Z18/Y18*100,2)</f>
        <v>1.1599999999999999</v>
      </c>
      <c r="AB18" s="56">
        <v>3</v>
      </c>
      <c r="AC18" s="61">
        <v>1</v>
      </c>
      <c r="AD18" s="61" t="s">
        <v>42</v>
      </c>
    </row>
    <row r="19" spans="1:30" s="62" customFormat="1" ht="43.2">
      <c r="A19" s="59">
        <v>10</v>
      </c>
      <c r="B19" s="55" t="s">
        <v>57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/>
      <c r="Y19" s="57">
        <f>C19+E19+G19+I19+K19+M19+O19+Q19+S19+U19+W19</f>
        <v>0</v>
      </c>
      <c r="Z19" s="57">
        <f>D19+F19+H19+J19+L19+N19+P19+R19+T19+V19+X19</f>
        <v>0</v>
      </c>
      <c r="AA19" s="58">
        <v>0</v>
      </c>
      <c r="AB19" s="56"/>
      <c r="AC19" s="56"/>
      <c r="AD19" s="61"/>
    </row>
    <row r="20" spans="1:30" s="62" customFormat="1">
      <c r="A20" s="56"/>
      <c r="B20" s="55" t="s">
        <v>66</v>
      </c>
      <c r="C20" s="57">
        <f>SUM(C18:C19)</f>
        <v>85</v>
      </c>
      <c r="D20" s="57">
        <f t="shared" ref="D20:Z20" si="4">SUM(D18:D19)</f>
        <v>0.64</v>
      </c>
      <c r="E20" s="57">
        <f t="shared" si="4"/>
        <v>245</v>
      </c>
      <c r="F20" s="57">
        <f t="shared" si="4"/>
        <v>0</v>
      </c>
      <c r="G20" s="57">
        <f t="shared" si="4"/>
        <v>0</v>
      </c>
      <c r="H20" s="57">
        <f t="shared" si="4"/>
        <v>15.1811836734694</v>
      </c>
      <c r="I20" s="57">
        <f t="shared" si="4"/>
        <v>200</v>
      </c>
      <c r="J20" s="57">
        <f t="shared" si="4"/>
        <v>3.89</v>
      </c>
      <c r="K20" s="57">
        <f t="shared" si="4"/>
        <v>290</v>
      </c>
      <c r="L20" s="57">
        <f t="shared" si="4"/>
        <v>0</v>
      </c>
      <c r="M20" s="57">
        <f t="shared" si="4"/>
        <v>35</v>
      </c>
      <c r="N20" s="57">
        <f t="shared" si="4"/>
        <v>0</v>
      </c>
      <c r="O20" s="57">
        <f t="shared" si="4"/>
        <v>325</v>
      </c>
      <c r="P20" s="57">
        <f t="shared" si="4"/>
        <v>0</v>
      </c>
      <c r="Q20" s="57">
        <f t="shared" si="4"/>
        <v>30</v>
      </c>
      <c r="R20" s="57">
        <f t="shared" si="4"/>
        <v>0</v>
      </c>
      <c r="S20" s="57">
        <f t="shared" si="4"/>
        <v>405</v>
      </c>
      <c r="T20" s="57">
        <f t="shared" si="4"/>
        <v>0</v>
      </c>
      <c r="U20" s="57">
        <f t="shared" si="4"/>
        <v>75</v>
      </c>
      <c r="V20" s="57">
        <f t="shared" si="4"/>
        <v>0</v>
      </c>
      <c r="W20" s="57">
        <f t="shared" si="4"/>
        <v>0</v>
      </c>
      <c r="X20" s="57">
        <f t="shared" si="4"/>
        <v>0</v>
      </c>
      <c r="Y20" s="57">
        <f t="shared" si="4"/>
        <v>1690</v>
      </c>
      <c r="Z20" s="57">
        <f t="shared" si="4"/>
        <v>19.711183673469399</v>
      </c>
      <c r="AA20" s="58"/>
      <c r="AB20" s="56"/>
      <c r="AC20" s="61"/>
      <c r="AD20" s="61"/>
    </row>
    <row r="21" spans="1:30" s="62" customFormat="1">
      <c r="A21" s="59">
        <v>11</v>
      </c>
      <c r="B21" s="55" t="s">
        <v>61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100</v>
      </c>
      <c r="X21" s="57"/>
      <c r="Y21" s="57">
        <f>C21+E21+G21+I21+K21+M21+O21+Q21+S21+U21+W21</f>
        <v>100</v>
      </c>
      <c r="Z21" s="57">
        <f>D21+F21+H21+J21+L21+N21+P21+R21+T21+V21+X21</f>
        <v>0</v>
      </c>
      <c r="AA21" s="58">
        <f>TRUNC(Z21/Y21*100,2)</f>
        <v>0</v>
      </c>
      <c r="AB21" s="56"/>
      <c r="AC21" s="56"/>
      <c r="AD21" s="61"/>
    </row>
    <row r="22" spans="1:30" s="104" customFormat="1">
      <c r="A22" s="99"/>
      <c r="B22" s="100" t="s">
        <v>66</v>
      </c>
      <c r="C22" s="101">
        <f>C21+C20+C16+C15+C11</f>
        <v>803.1</v>
      </c>
      <c r="D22" s="101">
        <f t="shared" ref="D22:Z22" si="5">D21+D20+D16+D15+D11</f>
        <v>37.40513</v>
      </c>
      <c r="E22" s="101">
        <f t="shared" si="5"/>
        <v>1317.4</v>
      </c>
      <c r="F22" s="101">
        <f t="shared" si="5"/>
        <v>40.453449999999997</v>
      </c>
      <c r="G22" s="101">
        <f t="shared" si="5"/>
        <v>770.7</v>
      </c>
      <c r="H22" s="101">
        <f t="shared" si="5"/>
        <v>66.358422520066867</v>
      </c>
      <c r="I22" s="101">
        <f t="shared" si="5"/>
        <v>599.79999999999995</v>
      </c>
      <c r="J22" s="101">
        <f t="shared" si="5"/>
        <v>27.67</v>
      </c>
      <c r="K22" s="101">
        <f t="shared" si="5"/>
        <v>1224.3</v>
      </c>
      <c r="L22" s="101">
        <f t="shared" si="5"/>
        <v>0</v>
      </c>
      <c r="M22" s="101">
        <f t="shared" si="5"/>
        <v>831.95</v>
      </c>
      <c r="N22" s="101">
        <f t="shared" si="5"/>
        <v>0</v>
      </c>
      <c r="O22" s="101">
        <f t="shared" si="5"/>
        <v>1418.02</v>
      </c>
      <c r="P22" s="101">
        <f t="shared" si="5"/>
        <v>16.309999999999999</v>
      </c>
      <c r="Q22" s="101">
        <f t="shared" si="5"/>
        <v>406.1</v>
      </c>
      <c r="R22" s="101">
        <f t="shared" si="5"/>
        <v>0</v>
      </c>
      <c r="S22" s="101">
        <f t="shared" si="5"/>
        <v>1095.0999999999999</v>
      </c>
      <c r="T22" s="101">
        <f t="shared" si="5"/>
        <v>70</v>
      </c>
      <c r="U22" s="101">
        <f t="shared" si="5"/>
        <v>418.53</v>
      </c>
      <c r="V22" s="101">
        <f t="shared" si="5"/>
        <v>0</v>
      </c>
      <c r="W22" s="101">
        <f t="shared" si="5"/>
        <v>100</v>
      </c>
      <c r="X22" s="101">
        <f t="shared" si="5"/>
        <v>0</v>
      </c>
      <c r="Y22" s="101">
        <f t="shared" si="5"/>
        <v>8985</v>
      </c>
      <c r="Z22" s="101">
        <f t="shared" si="5"/>
        <v>258.19700252006686</v>
      </c>
      <c r="AA22" s="102">
        <f>TRUNC(Z22/Y22*100,2)</f>
        <v>2.87</v>
      </c>
      <c r="AB22" s="103"/>
      <c r="AC22" s="103"/>
      <c r="AD22" s="103"/>
    </row>
    <row r="23" spans="1:30" s="98" customFormat="1">
      <c r="A23" s="60"/>
      <c r="B23" s="94" t="s">
        <v>64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7"/>
      <c r="AB23" s="61"/>
      <c r="AC23" s="61"/>
      <c r="AD23" s="61"/>
    </row>
    <row r="24" spans="1:30" s="62" customFormat="1" ht="43.2">
      <c r="A24" s="59">
        <v>12</v>
      </c>
      <c r="B24" s="55" t="s">
        <v>16</v>
      </c>
      <c r="C24" s="57">
        <v>300</v>
      </c>
      <c r="D24" s="57">
        <v>9.5318299999999994</v>
      </c>
      <c r="E24" s="57">
        <v>300</v>
      </c>
      <c r="F24" s="57">
        <v>0.32400000000000001</v>
      </c>
      <c r="G24" s="57">
        <v>205</v>
      </c>
      <c r="H24" s="57">
        <v>0</v>
      </c>
      <c r="I24" s="57">
        <v>220</v>
      </c>
      <c r="J24" s="57">
        <v>0</v>
      </c>
      <c r="K24" s="57">
        <v>455</v>
      </c>
      <c r="L24" s="57">
        <v>0.42</v>
      </c>
      <c r="M24" s="57">
        <v>250</v>
      </c>
      <c r="N24" s="57">
        <v>0</v>
      </c>
      <c r="O24" s="57">
        <v>200</v>
      </c>
      <c r="P24" s="57">
        <v>19.18</v>
      </c>
      <c r="Q24" s="57">
        <v>220</v>
      </c>
      <c r="R24" s="57">
        <v>0</v>
      </c>
      <c r="S24" s="57">
        <v>255</v>
      </c>
      <c r="T24" s="57">
        <v>0</v>
      </c>
      <c r="U24" s="57">
        <v>445</v>
      </c>
      <c r="V24" s="57">
        <v>0</v>
      </c>
      <c r="W24" s="57">
        <v>0</v>
      </c>
      <c r="X24" s="57"/>
      <c r="Y24" s="57">
        <f t="shared" si="0"/>
        <v>2850</v>
      </c>
      <c r="Z24" s="57">
        <f t="shared" si="0"/>
        <v>29.455829999999999</v>
      </c>
      <c r="AA24" s="58">
        <f t="shared" si="1"/>
        <v>1.03</v>
      </c>
      <c r="AB24" s="56">
        <v>23</v>
      </c>
      <c r="AC24" s="61">
        <v>12</v>
      </c>
      <c r="AD24" s="61" t="s">
        <v>42</v>
      </c>
    </row>
    <row r="25" spans="1:30" s="62" customFormat="1" ht="43.2">
      <c r="A25" s="59">
        <v>13</v>
      </c>
      <c r="B25" s="55" t="s">
        <v>18</v>
      </c>
      <c r="C25" s="57">
        <v>0</v>
      </c>
      <c r="D25" s="57">
        <v>0</v>
      </c>
      <c r="E25" s="57">
        <v>0</v>
      </c>
      <c r="F25" s="57">
        <v>0</v>
      </c>
      <c r="G25" s="82">
        <v>0</v>
      </c>
      <c r="H25" s="57">
        <v>0</v>
      </c>
      <c r="I25" s="57">
        <v>0</v>
      </c>
      <c r="J25" s="57">
        <v>0</v>
      </c>
      <c r="K25" s="57">
        <v>1120</v>
      </c>
      <c r="L25" s="57">
        <v>9.91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/>
      <c r="Y25" s="57">
        <f t="shared" si="0"/>
        <v>1120</v>
      </c>
      <c r="Z25" s="57">
        <f t="shared" si="0"/>
        <v>9.91</v>
      </c>
      <c r="AA25" s="58">
        <f t="shared" si="1"/>
        <v>0.88</v>
      </c>
      <c r="AB25" s="56"/>
      <c r="AC25" s="61"/>
      <c r="AD25" s="61"/>
    </row>
    <row r="26" spans="1:30" s="62" customFormat="1" ht="43.2">
      <c r="A26" s="59">
        <v>14</v>
      </c>
      <c r="B26" s="55" t="s">
        <v>19</v>
      </c>
      <c r="C26" s="57">
        <v>470</v>
      </c>
      <c r="D26" s="57">
        <v>4.4739000000000004</v>
      </c>
      <c r="E26" s="57">
        <v>870</v>
      </c>
      <c r="F26" s="57">
        <v>31.82282</v>
      </c>
      <c r="G26" s="57">
        <v>590</v>
      </c>
      <c r="H26" s="57">
        <v>0</v>
      </c>
      <c r="I26" s="57">
        <v>1025</v>
      </c>
      <c r="J26" s="57">
        <v>200.41</v>
      </c>
      <c r="K26" s="57">
        <v>1110</v>
      </c>
      <c r="L26" s="57">
        <v>2.73</v>
      </c>
      <c r="M26" s="57">
        <v>1405</v>
      </c>
      <c r="N26" s="57">
        <v>0</v>
      </c>
      <c r="O26" s="57">
        <v>315</v>
      </c>
      <c r="P26" s="57">
        <v>0</v>
      </c>
      <c r="Q26" s="57">
        <v>1229</v>
      </c>
      <c r="R26" s="57">
        <v>0</v>
      </c>
      <c r="S26" s="57">
        <v>485</v>
      </c>
      <c r="T26" s="57">
        <v>0</v>
      </c>
      <c r="U26" s="57">
        <v>300</v>
      </c>
      <c r="V26" s="57">
        <v>0</v>
      </c>
      <c r="W26" s="57">
        <v>0</v>
      </c>
      <c r="X26" s="57"/>
      <c r="Y26" s="57">
        <f t="shared" si="0"/>
        <v>7799</v>
      </c>
      <c r="Z26" s="57">
        <f t="shared" si="0"/>
        <v>239.43671999999998</v>
      </c>
      <c r="AA26" s="58">
        <f t="shared" si="1"/>
        <v>3.07</v>
      </c>
      <c r="AB26" s="56">
        <v>50</v>
      </c>
      <c r="AC26" s="61">
        <v>25</v>
      </c>
      <c r="AD26" s="61" t="s">
        <v>42</v>
      </c>
    </row>
    <row r="27" spans="1:30" s="62" customFormat="1">
      <c r="A27" s="59">
        <v>15</v>
      </c>
      <c r="B27" s="55" t="s">
        <v>21</v>
      </c>
      <c r="C27" s="57">
        <v>820</v>
      </c>
      <c r="D27" s="57">
        <v>2.0957599999999998</v>
      </c>
      <c r="E27" s="57">
        <v>805</v>
      </c>
      <c r="F27" s="57">
        <v>32.376550000000002</v>
      </c>
      <c r="G27" s="57">
        <v>867</v>
      </c>
      <c r="H27" s="57">
        <v>0</v>
      </c>
      <c r="I27" s="57">
        <v>813</v>
      </c>
      <c r="J27" s="57">
        <v>98.83</v>
      </c>
      <c r="K27" s="57">
        <v>1090</v>
      </c>
      <c r="L27" s="57">
        <v>0.21</v>
      </c>
      <c r="M27" s="57">
        <v>1062</v>
      </c>
      <c r="N27" s="57">
        <v>0</v>
      </c>
      <c r="O27" s="57">
        <v>735</v>
      </c>
      <c r="P27" s="57">
        <v>72.438000000000002</v>
      </c>
      <c r="Q27" s="57">
        <v>795</v>
      </c>
      <c r="R27" s="57">
        <v>0</v>
      </c>
      <c r="S27" s="57">
        <v>837</v>
      </c>
      <c r="T27" s="57">
        <v>21</v>
      </c>
      <c r="U27" s="57">
        <v>985</v>
      </c>
      <c r="V27" s="57">
        <v>0</v>
      </c>
      <c r="W27" s="57">
        <v>0</v>
      </c>
      <c r="X27" s="57"/>
      <c r="Y27" s="57">
        <f t="shared" si="0"/>
        <v>8809</v>
      </c>
      <c r="Z27" s="57">
        <f t="shared" si="0"/>
        <v>226.95031</v>
      </c>
      <c r="AA27" s="58">
        <f t="shared" si="1"/>
        <v>2.57</v>
      </c>
      <c r="AB27" s="56">
        <v>63</v>
      </c>
      <c r="AC27" s="61">
        <v>25</v>
      </c>
      <c r="AD27" s="61" t="s">
        <v>42</v>
      </c>
    </row>
    <row r="28" spans="1:30" s="62" customFormat="1" ht="64.8">
      <c r="A28" s="59">
        <v>16</v>
      </c>
      <c r="B28" s="55" t="s">
        <v>55</v>
      </c>
      <c r="C28" s="57">
        <v>122.5</v>
      </c>
      <c r="D28" s="57">
        <v>17.031030000000001</v>
      </c>
      <c r="E28" s="57">
        <v>463.9</v>
      </c>
      <c r="F28" s="57">
        <v>54.894710000000003</v>
      </c>
      <c r="G28" s="57">
        <v>98</v>
      </c>
      <c r="H28" s="57">
        <v>0</v>
      </c>
      <c r="I28" s="57">
        <v>202</v>
      </c>
      <c r="J28" s="57">
        <v>7.67</v>
      </c>
      <c r="K28" s="57">
        <v>0</v>
      </c>
      <c r="L28" s="57">
        <v>0</v>
      </c>
      <c r="M28" s="57">
        <v>278.7</v>
      </c>
      <c r="N28" s="57">
        <v>90</v>
      </c>
      <c r="O28" s="57">
        <v>161.69999999999999</v>
      </c>
      <c r="P28" s="57">
        <v>0</v>
      </c>
      <c r="Q28" s="57">
        <v>221.7</v>
      </c>
      <c r="R28" s="57">
        <v>0</v>
      </c>
      <c r="S28" s="57">
        <v>222</v>
      </c>
      <c r="T28" s="57">
        <v>0</v>
      </c>
      <c r="U28" s="57">
        <v>358</v>
      </c>
      <c r="V28" s="57">
        <v>0</v>
      </c>
      <c r="W28" s="57">
        <v>980</v>
      </c>
      <c r="X28" s="57">
        <v>3.4</v>
      </c>
      <c r="Y28" s="57">
        <f t="shared" si="0"/>
        <v>3108.5</v>
      </c>
      <c r="Z28" s="57">
        <f t="shared" si="0"/>
        <v>172.99574000000001</v>
      </c>
      <c r="AA28" s="58">
        <f t="shared" si="1"/>
        <v>5.56</v>
      </c>
      <c r="AB28" s="56">
        <v>7</v>
      </c>
      <c r="AC28" s="56">
        <v>2</v>
      </c>
      <c r="AD28" s="61" t="s">
        <v>42</v>
      </c>
    </row>
    <row r="29" spans="1:30" s="104" customFormat="1">
      <c r="A29" s="103"/>
      <c r="B29" s="100" t="s">
        <v>66</v>
      </c>
      <c r="C29" s="101">
        <f>SUM(C24:C28)</f>
        <v>1712.5</v>
      </c>
      <c r="D29" s="101">
        <f t="shared" ref="D29:Z29" si="6">SUM(D24:D28)</f>
        <v>33.13252</v>
      </c>
      <c r="E29" s="101">
        <f t="shared" si="6"/>
        <v>2438.9</v>
      </c>
      <c r="F29" s="101">
        <f t="shared" si="6"/>
        <v>119.41808</v>
      </c>
      <c r="G29" s="101">
        <f t="shared" si="6"/>
        <v>1760</v>
      </c>
      <c r="H29" s="101">
        <f t="shared" si="6"/>
        <v>0</v>
      </c>
      <c r="I29" s="101">
        <f t="shared" si="6"/>
        <v>2260</v>
      </c>
      <c r="J29" s="101">
        <f t="shared" si="6"/>
        <v>306.91000000000003</v>
      </c>
      <c r="K29" s="101">
        <f t="shared" si="6"/>
        <v>3775</v>
      </c>
      <c r="L29" s="101">
        <f t="shared" si="6"/>
        <v>13.270000000000001</v>
      </c>
      <c r="M29" s="101">
        <f t="shared" si="6"/>
        <v>2995.7</v>
      </c>
      <c r="N29" s="101">
        <f t="shared" si="6"/>
        <v>90</v>
      </c>
      <c r="O29" s="101">
        <f t="shared" si="6"/>
        <v>1411.7</v>
      </c>
      <c r="P29" s="101">
        <f t="shared" si="6"/>
        <v>91.617999999999995</v>
      </c>
      <c r="Q29" s="101">
        <f t="shared" si="6"/>
        <v>2465.6999999999998</v>
      </c>
      <c r="R29" s="101">
        <f t="shared" si="6"/>
        <v>0</v>
      </c>
      <c r="S29" s="101">
        <f t="shared" si="6"/>
        <v>1799</v>
      </c>
      <c r="T29" s="101">
        <f t="shared" si="6"/>
        <v>21</v>
      </c>
      <c r="U29" s="101">
        <f t="shared" si="6"/>
        <v>2088</v>
      </c>
      <c r="V29" s="101">
        <f t="shared" si="6"/>
        <v>0</v>
      </c>
      <c r="W29" s="101">
        <f t="shared" si="6"/>
        <v>980</v>
      </c>
      <c r="X29" s="101">
        <f t="shared" si="6"/>
        <v>3.4</v>
      </c>
      <c r="Y29" s="101">
        <f t="shared" si="6"/>
        <v>23686.5</v>
      </c>
      <c r="Z29" s="101">
        <f t="shared" si="6"/>
        <v>678.74860000000001</v>
      </c>
      <c r="AA29" s="58">
        <f t="shared" si="1"/>
        <v>2.86</v>
      </c>
      <c r="AB29" s="103"/>
      <c r="AC29" s="103"/>
      <c r="AD29" s="103"/>
    </row>
    <row r="30" spans="1:30" s="86" customFormat="1" ht="31.2" customHeight="1">
      <c r="A30" s="83"/>
      <c r="B30" s="65" t="s">
        <v>38</v>
      </c>
      <c r="C30" s="84">
        <f>C6+C11+C15+C20+C29+C21+C16</f>
        <v>2679.55</v>
      </c>
      <c r="D30" s="84">
        <f t="shared" ref="D30:X30" si="7">D6+D11+D15+D20+D29+D21+D16</f>
        <v>107.72253000000001</v>
      </c>
      <c r="E30" s="84">
        <f t="shared" si="7"/>
        <v>3925.1000000000004</v>
      </c>
      <c r="F30" s="84">
        <f t="shared" si="7"/>
        <v>194.87153000000001</v>
      </c>
      <c r="G30" s="84">
        <f t="shared" si="7"/>
        <v>2751.88</v>
      </c>
      <c r="H30" s="84">
        <f t="shared" si="7"/>
        <v>147.35842252006688</v>
      </c>
      <c r="I30" s="84">
        <f t="shared" si="7"/>
        <v>3081.01</v>
      </c>
      <c r="J30" s="84">
        <f t="shared" si="7"/>
        <v>381.91</v>
      </c>
      <c r="K30" s="84">
        <f t="shared" si="7"/>
        <v>5372.84</v>
      </c>
      <c r="L30" s="84">
        <f t="shared" si="7"/>
        <v>101.35</v>
      </c>
      <c r="M30" s="84">
        <f t="shared" si="7"/>
        <v>4048.85</v>
      </c>
      <c r="N30" s="84">
        <f t="shared" si="7"/>
        <v>120</v>
      </c>
      <c r="O30" s="84">
        <f t="shared" si="7"/>
        <v>3061.55</v>
      </c>
      <c r="P30" s="84">
        <f t="shared" si="7"/>
        <v>146.50799999999998</v>
      </c>
      <c r="Q30" s="84">
        <f t="shared" si="7"/>
        <v>3040.6499999999996</v>
      </c>
      <c r="R30" s="84">
        <f t="shared" si="7"/>
        <v>32</v>
      </c>
      <c r="S30" s="84">
        <f t="shared" si="7"/>
        <v>3061.17</v>
      </c>
      <c r="T30" s="84">
        <f t="shared" si="7"/>
        <v>151</v>
      </c>
      <c r="U30" s="84">
        <f t="shared" si="7"/>
        <v>2678.85</v>
      </c>
      <c r="V30" s="84">
        <f t="shared" si="7"/>
        <v>38.35</v>
      </c>
      <c r="W30" s="84">
        <f t="shared" si="7"/>
        <v>1695.9299999999998</v>
      </c>
      <c r="X30" s="84">
        <f t="shared" si="7"/>
        <v>91.240000000000009</v>
      </c>
      <c r="Y30" s="84">
        <f>Y11+Y15+Y20+Y29+Y21+Y16+Y6</f>
        <v>35397.379999999997</v>
      </c>
      <c r="Z30" s="84">
        <f>Z11+Z15+Z20+Z29+Z21+Z16+Z6</f>
        <v>1512.3104825200669</v>
      </c>
      <c r="AA30" s="84">
        <f>TRUNC(Z30/Y30*100,2)</f>
        <v>4.2699999999999996</v>
      </c>
      <c r="AB30" s="83">
        <f>SUM(AB6:AB28)</f>
        <v>195</v>
      </c>
      <c r="AC30" s="83">
        <f>SUM(AC6:AC28)</f>
        <v>94</v>
      </c>
      <c r="AD30" s="85"/>
    </row>
    <row r="31" spans="1:30" s="86" customFormat="1" ht="31.2" customHeight="1">
      <c r="A31" s="87"/>
      <c r="B31" s="66" t="s">
        <v>63</v>
      </c>
      <c r="C31" s="63"/>
      <c r="D31" s="88">
        <f>D30/C30*100</f>
        <v>4.0201724170103192</v>
      </c>
      <c r="E31" s="64"/>
      <c r="F31" s="64">
        <f>F30/E30*100</f>
        <v>4.9647532546941475</v>
      </c>
      <c r="G31" s="63"/>
      <c r="H31" s="88">
        <f>H30/G30*100</f>
        <v>5.3548273369502626</v>
      </c>
      <c r="I31" s="64"/>
      <c r="J31" s="64">
        <f>J30/I30*100</f>
        <v>12.395610530313112</v>
      </c>
      <c r="K31" s="63"/>
      <c r="L31" s="88">
        <f>L30/K30*100</f>
        <v>1.886339440593801</v>
      </c>
      <c r="M31" s="64"/>
      <c r="N31" s="64">
        <f>N30/M30*100</f>
        <v>2.9638045370907791</v>
      </c>
      <c r="O31" s="63"/>
      <c r="P31" s="88">
        <f>P30/O30*100</f>
        <v>4.7854191504303367</v>
      </c>
      <c r="Q31" s="64"/>
      <c r="R31" s="64">
        <f>R30/Q30*100</f>
        <v>1.0524065578083635</v>
      </c>
      <c r="S31" s="63"/>
      <c r="T31" s="88">
        <f>T30/S30*100</f>
        <v>4.9327544696962278</v>
      </c>
      <c r="U31" s="64"/>
      <c r="V31" s="64">
        <f>V30/U30*100</f>
        <v>1.4315844485506841</v>
      </c>
      <c r="W31" s="63"/>
      <c r="X31" s="88">
        <f>X30/W30*100</f>
        <v>5.379939030502439</v>
      </c>
      <c r="Y31" s="64"/>
      <c r="Z31" s="64"/>
      <c r="AA31" s="88"/>
      <c r="AB31" s="87"/>
      <c r="AC31" s="87"/>
      <c r="AD31" s="89"/>
    </row>
    <row r="32" spans="1:30">
      <c r="B32" s="90" t="s">
        <v>25</v>
      </c>
    </row>
    <row r="33" spans="1:26">
      <c r="A33" s="91">
        <v>1</v>
      </c>
      <c r="B33" s="291" t="s">
        <v>26</v>
      </c>
      <c r="C33" s="291"/>
      <c r="Y33" s="93">
        <f>C30+E30+G30+I30+K30+M30+O30+Q30+S30+U30+W30</f>
        <v>35397.379999999997</v>
      </c>
      <c r="Z33" s="93">
        <f>D30+F30+H30+J30+L30+N30+P30+R30+T30+V30+X30</f>
        <v>1512.3104825200669</v>
      </c>
    </row>
    <row r="34" spans="1:26">
      <c r="A34" s="91">
        <v>2</v>
      </c>
      <c r="B34" s="291" t="s">
        <v>27</v>
      </c>
      <c r="C34" s="291"/>
    </row>
    <row r="35" spans="1:26">
      <c r="A35" s="91">
        <v>3</v>
      </c>
      <c r="B35" s="291" t="s">
        <v>28</v>
      </c>
      <c r="C35" s="291"/>
    </row>
    <row r="36" spans="1:26">
      <c r="A36" s="91">
        <v>4</v>
      </c>
      <c r="B36" s="291" t="s">
        <v>29</v>
      </c>
      <c r="C36" s="291"/>
    </row>
    <row r="37" spans="1:26">
      <c r="A37" s="91">
        <v>5</v>
      </c>
      <c r="B37" s="291" t="s">
        <v>30</v>
      </c>
      <c r="C37" s="291"/>
    </row>
    <row r="38" spans="1:26">
      <c r="A38" s="91">
        <v>6</v>
      </c>
      <c r="B38" s="291" t="s">
        <v>31</v>
      </c>
      <c r="C38" s="291"/>
    </row>
    <row r="39" spans="1:26">
      <c r="A39" s="91">
        <v>7</v>
      </c>
      <c r="B39" s="291" t="s">
        <v>32</v>
      </c>
      <c r="C39" s="291"/>
    </row>
  </sheetData>
  <mergeCells count="26">
    <mergeCell ref="B36:C36"/>
    <mergeCell ref="B37:C37"/>
    <mergeCell ref="B38:C38"/>
    <mergeCell ref="B39:C39"/>
    <mergeCell ref="AB4:AB5"/>
    <mergeCell ref="AC4:AC5"/>
    <mergeCell ref="AD4:AD5"/>
    <mergeCell ref="B33:C33"/>
    <mergeCell ref="B34:C34"/>
    <mergeCell ref="B35:C35"/>
    <mergeCell ref="O4:P4"/>
    <mergeCell ref="Q4:R4"/>
    <mergeCell ref="S4:T4"/>
    <mergeCell ref="U4:V4"/>
    <mergeCell ref="W4:X4"/>
    <mergeCell ref="Y4:AA4"/>
    <mergeCell ref="A1:X1"/>
    <mergeCell ref="A2:X2"/>
    <mergeCell ref="A4:A5"/>
    <mergeCell ref="B4:B5"/>
    <mergeCell ref="C4:D4"/>
    <mergeCell ref="E4:F4"/>
    <mergeCell ref="G4:H4"/>
    <mergeCell ref="I4:J4"/>
    <mergeCell ref="K4:L4"/>
    <mergeCell ref="M4:N4"/>
  </mergeCells>
  <pageMargins left="0.45" right="0.25" top="0.5" bottom="0.25" header="0.3" footer="0.3"/>
  <pageSetup paperSize="9" scale="44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view="pageBreakPreview" topLeftCell="A5" zoomScale="78" zoomScaleNormal="100" zoomScaleSheetLayoutView="78" workbookViewId="0">
      <selection activeCell="C20" sqref="C20"/>
    </sheetView>
  </sheetViews>
  <sheetFormatPr defaultColWidth="8.89453125" defaultRowHeight="21.6"/>
  <cols>
    <col min="1" max="1" width="4.7890625" style="90" customWidth="1"/>
    <col min="2" max="2" width="40.41796875" style="90" customWidth="1"/>
    <col min="3" max="3" width="12" style="90" customWidth="1"/>
    <col min="4" max="4" width="9.89453125" style="90" customWidth="1"/>
    <col min="5" max="5" width="11.68359375" style="90" customWidth="1"/>
    <col min="6" max="6" width="9.68359375" style="90" customWidth="1"/>
    <col min="7" max="7" width="11.7890625" style="90" customWidth="1"/>
    <col min="8" max="8" width="11" style="90" customWidth="1"/>
    <col min="9" max="9" width="11.7890625" style="90" customWidth="1"/>
    <col min="10" max="10" width="9.5234375" style="90" customWidth="1"/>
    <col min="11" max="11" width="11.89453125" style="90" customWidth="1"/>
    <col min="12" max="12" width="9.7890625" style="90" customWidth="1"/>
    <col min="13" max="13" width="11.68359375" style="90" customWidth="1"/>
    <col min="14" max="14" width="9.89453125" style="90" customWidth="1"/>
    <col min="15" max="15" width="11.89453125" style="90" customWidth="1"/>
    <col min="16" max="16" width="11.20703125" style="90" customWidth="1"/>
    <col min="17" max="17" width="11.3125" style="90" customWidth="1"/>
    <col min="18" max="18" width="8.7890625" style="90" customWidth="1"/>
    <col min="19" max="19" width="12.3125" style="90" customWidth="1"/>
    <col min="20" max="20" width="10.7890625" style="90" customWidth="1"/>
    <col min="21" max="21" width="11.41796875" style="90" customWidth="1"/>
    <col min="22" max="22" width="8.41796875" style="90" customWidth="1"/>
    <col min="23" max="23" width="11.5234375" style="90" customWidth="1"/>
    <col min="24" max="24" width="9.41796875" style="90" customWidth="1"/>
    <col min="25" max="25" width="13.41796875" style="90" customWidth="1"/>
    <col min="26" max="26" width="11.3125" style="90" customWidth="1"/>
    <col min="27" max="27" width="9.89453125" style="90" customWidth="1"/>
    <col min="28" max="28" width="11.3125" style="90" customWidth="1"/>
    <col min="29" max="29" width="14" style="90" customWidth="1"/>
    <col min="30" max="30" width="27.20703125" style="90" customWidth="1"/>
    <col min="31" max="16384" width="8.89453125" style="90"/>
  </cols>
  <sheetData>
    <row r="1" spans="1:30" s="28" customFormat="1" ht="34.5">
      <c r="A1" s="288" t="s">
        <v>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35"/>
      <c r="Z1" s="35"/>
      <c r="AA1" s="35"/>
      <c r="AB1" s="41"/>
      <c r="AC1" s="41"/>
      <c r="AD1" s="41"/>
    </row>
    <row r="2" spans="1:30" s="28" customFormat="1" ht="23.7">
      <c r="A2" s="289" t="s">
        <v>60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68"/>
      <c r="Z2" s="68"/>
      <c r="AA2" s="68"/>
      <c r="AB2" s="69"/>
      <c r="AC2" s="69"/>
      <c r="AD2" s="69"/>
    </row>
    <row r="3" spans="1:30" s="28" customFormat="1" ht="27.3">
      <c r="A3" s="40" t="s">
        <v>58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0" s="28" customFormat="1" ht="24" customHeight="1">
      <c r="A4" s="292" t="s">
        <v>1</v>
      </c>
      <c r="B4" s="292" t="s">
        <v>0</v>
      </c>
      <c r="C4" s="292" t="s">
        <v>44</v>
      </c>
      <c r="D4" s="292"/>
      <c r="E4" s="292" t="s">
        <v>45</v>
      </c>
      <c r="F4" s="292"/>
      <c r="G4" s="292" t="s">
        <v>46</v>
      </c>
      <c r="H4" s="292"/>
      <c r="I4" s="292" t="s">
        <v>47</v>
      </c>
      <c r="J4" s="292"/>
      <c r="K4" s="292" t="s">
        <v>48</v>
      </c>
      <c r="L4" s="292"/>
      <c r="M4" s="292" t="s">
        <v>49</v>
      </c>
      <c r="N4" s="292"/>
      <c r="O4" s="292" t="s">
        <v>50</v>
      </c>
      <c r="P4" s="292"/>
      <c r="Q4" s="292" t="s">
        <v>51</v>
      </c>
      <c r="R4" s="292"/>
      <c r="S4" s="292" t="s">
        <v>52</v>
      </c>
      <c r="T4" s="292"/>
      <c r="U4" s="292" t="s">
        <v>53</v>
      </c>
      <c r="V4" s="292"/>
      <c r="W4" s="292" t="s">
        <v>54</v>
      </c>
      <c r="X4" s="292"/>
      <c r="Y4" s="292" t="s">
        <v>62</v>
      </c>
      <c r="Z4" s="292"/>
      <c r="AA4" s="292"/>
      <c r="AB4" s="287" t="s">
        <v>35</v>
      </c>
      <c r="AC4" s="287" t="s">
        <v>36</v>
      </c>
      <c r="AD4" s="287" t="s">
        <v>40</v>
      </c>
    </row>
    <row r="5" spans="1:30" s="72" customFormat="1" ht="82.2" customHeight="1">
      <c r="A5" s="292"/>
      <c r="B5" s="292"/>
      <c r="C5" s="71" t="s">
        <v>34</v>
      </c>
      <c r="D5" s="71" t="s">
        <v>33</v>
      </c>
      <c r="E5" s="71" t="s">
        <v>34</v>
      </c>
      <c r="F5" s="71" t="s">
        <v>33</v>
      </c>
      <c r="G5" s="71" t="s">
        <v>34</v>
      </c>
      <c r="H5" s="71" t="s">
        <v>33</v>
      </c>
      <c r="I5" s="71" t="s">
        <v>34</v>
      </c>
      <c r="J5" s="71" t="s">
        <v>33</v>
      </c>
      <c r="K5" s="71" t="s">
        <v>34</v>
      </c>
      <c r="L5" s="71" t="s">
        <v>33</v>
      </c>
      <c r="M5" s="71" t="s">
        <v>34</v>
      </c>
      <c r="N5" s="71" t="s">
        <v>33</v>
      </c>
      <c r="O5" s="71" t="s">
        <v>34</v>
      </c>
      <c r="P5" s="71" t="s">
        <v>33</v>
      </c>
      <c r="Q5" s="71" t="s">
        <v>34</v>
      </c>
      <c r="R5" s="71" t="s">
        <v>33</v>
      </c>
      <c r="S5" s="71" t="s">
        <v>34</v>
      </c>
      <c r="T5" s="71" t="s">
        <v>33</v>
      </c>
      <c r="U5" s="71" t="s">
        <v>34</v>
      </c>
      <c r="V5" s="71" t="s">
        <v>33</v>
      </c>
      <c r="W5" s="71" t="s">
        <v>34</v>
      </c>
      <c r="X5" s="71" t="s">
        <v>33</v>
      </c>
      <c r="Y5" s="71" t="s">
        <v>34</v>
      </c>
      <c r="Z5" s="71" t="s">
        <v>33</v>
      </c>
      <c r="AA5" s="71" t="s">
        <v>9</v>
      </c>
      <c r="AB5" s="287"/>
      <c r="AC5" s="287"/>
      <c r="AD5" s="287"/>
    </row>
    <row r="6" spans="1:30" s="62" customFormat="1" ht="64.8">
      <c r="A6" s="56">
        <v>1</v>
      </c>
      <c r="B6" s="55" t="s">
        <v>56</v>
      </c>
      <c r="C6" s="57">
        <v>163.95</v>
      </c>
      <c r="D6" s="57">
        <v>37.18488</v>
      </c>
      <c r="E6" s="57">
        <v>168.8</v>
      </c>
      <c r="F6" s="57">
        <v>35</v>
      </c>
      <c r="G6" s="57">
        <v>221.18</v>
      </c>
      <c r="H6" s="57">
        <v>81</v>
      </c>
      <c r="I6" s="57">
        <v>221.21</v>
      </c>
      <c r="J6" s="57">
        <v>47.33</v>
      </c>
      <c r="K6" s="57">
        <v>373.54</v>
      </c>
      <c r="L6" s="57">
        <v>88.08</v>
      </c>
      <c r="M6" s="73">
        <v>221.2</v>
      </c>
      <c r="N6" s="73">
        <v>30</v>
      </c>
      <c r="O6" s="57">
        <v>231.83</v>
      </c>
      <c r="P6" s="57">
        <v>38.58</v>
      </c>
      <c r="Q6" s="57">
        <v>168.85</v>
      </c>
      <c r="R6" s="57">
        <v>32</v>
      </c>
      <c r="S6" s="57">
        <v>167.07</v>
      </c>
      <c r="T6" s="57">
        <v>60</v>
      </c>
      <c r="U6" s="57">
        <v>172.32</v>
      </c>
      <c r="V6" s="57">
        <v>38.35</v>
      </c>
      <c r="W6" s="57">
        <v>615.92999999999995</v>
      </c>
      <c r="X6" s="57">
        <v>87.84</v>
      </c>
      <c r="Y6" s="57">
        <f>C6+E6+G6+I6+K6+M6+O6+Q6+S6+U6+W6</f>
        <v>2725.8799999999997</v>
      </c>
      <c r="Z6" s="57">
        <f>D6+F6+H6+J6+L6+N6+P6+R6+T6+V6+X6</f>
        <v>575.36487999999997</v>
      </c>
      <c r="AA6" s="58">
        <f>TRUNC(Z6/Y6*100,2)</f>
        <v>21.1</v>
      </c>
      <c r="AB6" s="56">
        <v>1</v>
      </c>
      <c r="AC6" s="56"/>
      <c r="AD6" s="56"/>
    </row>
    <row r="7" spans="1:30" s="98" customFormat="1">
      <c r="A7" s="61"/>
      <c r="B7" s="94" t="s">
        <v>65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96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7"/>
      <c r="AB7" s="61"/>
      <c r="AC7" s="61"/>
      <c r="AD7" s="61"/>
    </row>
    <row r="8" spans="1:30" s="62" customFormat="1" ht="43.2">
      <c r="A8" s="59">
        <v>2</v>
      </c>
      <c r="B8" s="55" t="s">
        <v>13</v>
      </c>
      <c r="C8" s="57">
        <v>170</v>
      </c>
      <c r="D8" s="57">
        <v>7.5181500000000003</v>
      </c>
      <c r="E8" s="57">
        <v>201</v>
      </c>
      <c r="F8" s="57">
        <v>0</v>
      </c>
      <c r="G8" s="74">
        <v>224</v>
      </c>
      <c r="H8" s="57">
        <v>0</v>
      </c>
      <c r="I8" s="57">
        <v>240</v>
      </c>
      <c r="J8" s="57">
        <v>23.78</v>
      </c>
      <c r="K8" s="57">
        <v>324</v>
      </c>
      <c r="L8" s="57">
        <v>0</v>
      </c>
      <c r="M8" s="57">
        <v>264</v>
      </c>
      <c r="N8" s="57">
        <v>0</v>
      </c>
      <c r="O8" s="57">
        <v>41.17</v>
      </c>
      <c r="P8" s="57">
        <v>0</v>
      </c>
      <c r="Q8" s="57">
        <v>86</v>
      </c>
      <c r="R8" s="57">
        <v>0</v>
      </c>
      <c r="S8" s="57">
        <v>160</v>
      </c>
      <c r="T8" s="57">
        <v>0</v>
      </c>
      <c r="U8" s="57">
        <v>99.83</v>
      </c>
      <c r="V8" s="57">
        <v>0</v>
      </c>
      <c r="W8" s="57">
        <v>0</v>
      </c>
      <c r="X8" s="57"/>
      <c r="Y8" s="57">
        <f>C8+E8+G8+I8+K8+M8+O8+Q8+S8+U8+W8</f>
        <v>1810</v>
      </c>
      <c r="Z8" s="57">
        <f>D8+F8+H8+J8+L8+N8+P8+R8+T8+V8+X8</f>
        <v>31.29815</v>
      </c>
      <c r="AA8" s="58">
        <f>TRUNC(Z8/Y8*100,2)</f>
        <v>1.72</v>
      </c>
      <c r="AB8" s="56">
        <v>16</v>
      </c>
      <c r="AC8" s="61">
        <v>10</v>
      </c>
      <c r="AD8" s="61" t="s">
        <v>42</v>
      </c>
    </row>
    <row r="9" spans="1:30" s="62" customFormat="1" ht="43.2">
      <c r="A9" s="59">
        <v>3</v>
      </c>
      <c r="B9" s="55" t="s">
        <v>11</v>
      </c>
      <c r="C9" s="57">
        <v>118.1</v>
      </c>
      <c r="D9" s="57">
        <v>0</v>
      </c>
      <c r="E9" s="57">
        <v>171.4</v>
      </c>
      <c r="F9" s="57">
        <v>0</v>
      </c>
      <c r="G9" s="74">
        <v>316.7</v>
      </c>
      <c r="H9" s="57">
        <v>0</v>
      </c>
      <c r="I9" s="57">
        <v>19.8</v>
      </c>
      <c r="J9" s="57">
        <v>0</v>
      </c>
      <c r="K9" s="57">
        <v>79.3</v>
      </c>
      <c r="L9" s="57">
        <v>0</v>
      </c>
      <c r="M9" s="57">
        <v>137.94999999999999</v>
      </c>
      <c r="N9" s="57">
        <v>0</v>
      </c>
      <c r="O9" s="57">
        <v>204.85</v>
      </c>
      <c r="P9" s="57">
        <v>0</v>
      </c>
      <c r="Q9" s="57">
        <v>117.1</v>
      </c>
      <c r="R9" s="57">
        <v>0</v>
      </c>
      <c r="S9" s="57">
        <v>170.1</v>
      </c>
      <c r="T9" s="57">
        <v>0</v>
      </c>
      <c r="U9" s="57">
        <v>103.7</v>
      </c>
      <c r="V9" s="57">
        <v>0</v>
      </c>
      <c r="W9" s="57">
        <v>0</v>
      </c>
      <c r="X9" s="57"/>
      <c r="Y9" s="57">
        <f t="shared" ref="Y9:Z27" si="0">C9+E9+G9+I9+K9+M9+O9+Q9+S9+U9+W9</f>
        <v>1438.9999999999998</v>
      </c>
      <c r="Z9" s="57">
        <f t="shared" si="0"/>
        <v>0</v>
      </c>
      <c r="AA9" s="58">
        <f t="shared" ref="AA9:AA27" si="1">TRUNC(Z9/Y9*100,2)</f>
        <v>0</v>
      </c>
      <c r="AB9" s="59">
        <v>18</v>
      </c>
      <c r="AC9" s="60">
        <v>10</v>
      </c>
      <c r="AD9" s="61" t="s">
        <v>42</v>
      </c>
    </row>
    <row r="10" spans="1:30" s="62" customFormat="1" ht="43.2">
      <c r="A10" s="59">
        <v>4</v>
      </c>
      <c r="B10" s="55" t="s">
        <v>17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136</v>
      </c>
      <c r="L10" s="57">
        <v>0</v>
      </c>
      <c r="M10" s="57">
        <v>0</v>
      </c>
      <c r="N10" s="57">
        <v>0</v>
      </c>
      <c r="O10" s="57">
        <v>40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/>
      <c r="Y10" s="57">
        <f>C10+E10+G10+I10+K10+M10+O10+Q10+S10+U10+W10</f>
        <v>176</v>
      </c>
      <c r="Z10" s="57">
        <f>D10+F10+H10+J10+L10+N10+P10+R10+T10+V10+X10</f>
        <v>0</v>
      </c>
      <c r="AA10" s="58">
        <f>TRUNC(Z10/Y10*100,2)</f>
        <v>0</v>
      </c>
      <c r="AB10" s="56"/>
      <c r="AC10" s="61"/>
      <c r="AD10" s="61"/>
    </row>
    <row r="11" spans="1:30" s="62" customFormat="1">
      <c r="A11" s="56"/>
      <c r="B11" s="55" t="s">
        <v>66</v>
      </c>
      <c r="C11" s="57">
        <f>SUM(C8:C10)</f>
        <v>288.10000000000002</v>
      </c>
      <c r="D11" s="57">
        <f t="shared" ref="D11:Z11" si="2">SUM(D8:D10)</f>
        <v>7.5181500000000003</v>
      </c>
      <c r="E11" s="57">
        <f t="shared" si="2"/>
        <v>372.4</v>
      </c>
      <c r="F11" s="57">
        <f t="shared" si="2"/>
        <v>0</v>
      </c>
      <c r="G11" s="57">
        <f t="shared" si="2"/>
        <v>540.70000000000005</v>
      </c>
      <c r="H11" s="57">
        <f t="shared" si="2"/>
        <v>0</v>
      </c>
      <c r="I11" s="57">
        <f t="shared" si="2"/>
        <v>259.8</v>
      </c>
      <c r="J11" s="57">
        <f t="shared" si="2"/>
        <v>23.78</v>
      </c>
      <c r="K11" s="57">
        <f t="shared" si="2"/>
        <v>539.29999999999995</v>
      </c>
      <c r="L11" s="57">
        <f t="shared" si="2"/>
        <v>0</v>
      </c>
      <c r="M11" s="57">
        <f t="shared" si="2"/>
        <v>401.95</v>
      </c>
      <c r="N11" s="57">
        <f t="shared" si="2"/>
        <v>0</v>
      </c>
      <c r="O11" s="57">
        <f t="shared" si="2"/>
        <v>286.02</v>
      </c>
      <c r="P11" s="57">
        <f t="shared" si="2"/>
        <v>0</v>
      </c>
      <c r="Q11" s="57">
        <f t="shared" si="2"/>
        <v>203.1</v>
      </c>
      <c r="R11" s="57">
        <f t="shared" si="2"/>
        <v>0</v>
      </c>
      <c r="S11" s="57">
        <f t="shared" si="2"/>
        <v>330.1</v>
      </c>
      <c r="T11" s="57">
        <f t="shared" si="2"/>
        <v>0</v>
      </c>
      <c r="U11" s="57">
        <f t="shared" si="2"/>
        <v>203.53</v>
      </c>
      <c r="V11" s="57">
        <f t="shared" si="2"/>
        <v>0</v>
      </c>
      <c r="W11" s="57">
        <f t="shared" si="2"/>
        <v>0</v>
      </c>
      <c r="X11" s="57">
        <f t="shared" si="2"/>
        <v>0</v>
      </c>
      <c r="Y11" s="57">
        <f t="shared" si="2"/>
        <v>3425</v>
      </c>
      <c r="Z11" s="57">
        <f t="shared" si="2"/>
        <v>31.29815</v>
      </c>
      <c r="AA11" s="58"/>
      <c r="AB11" s="59"/>
      <c r="AC11" s="60"/>
      <c r="AD11" s="61"/>
    </row>
    <row r="12" spans="1:30" s="62" customFormat="1" ht="43.2">
      <c r="A12" s="59">
        <v>5</v>
      </c>
      <c r="B12" s="55" t="s">
        <v>12</v>
      </c>
      <c r="C12" s="57">
        <v>185</v>
      </c>
      <c r="D12" s="57">
        <v>1.6837</v>
      </c>
      <c r="E12" s="57">
        <v>200</v>
      </c>
      <c r="F12" s="57">
        <v>0</v>
      </c>
      <c r="G12" s="74">
        <v>115</v>
      </c>
      <c r="H12" s="57">
        <v>48.99324</v>
      </c>
      <c r="I12" s="57">
        <v>90</v>
      </c>
      <c r="J12" s="57">
        <v>0</v>
      </c>
      <c r="K12" s="57">
        <v>135</v>
      </c>
      <c r="L12" s="57">
        <v>0</v>
      </c>
      <c r="M12" s="57">
        <v>205</v>
      </c>
      <c r="N12" s="57">
        <v>0</v>
      </c>
      <c r="O12" s="57">
        <v>142</v>
      </c>
      <c r="P12" s="57">
        <v>16.309999999999999</v>
      </c>
      <c r="Q12" s="57">
        <v>113</v>
      </c>
      <c r="R12" s="57">
        <v>0</v>
      </c>
      <c r="S12" s="57">
        <v>150</v>
      </c>
      <c r="T12" s="57">
        <v>70</v>
      </c>
      <c r="U12" s="57">
        <v>140</v>
      </c>
      <c r="V12" s="57">
        <v>0</v>
      </c>
      <c r="W12" s="57">
        <v>0</v>
      </c>
      <c r="X12" s="57"/>
      <c r="Y12" s="57">
        <f t="shared" si="0"/>
        <v>1475</v>
      </c>
      <c r="Z12" s="57">
        <f t="shared" si="0"/>
        <v>136.98694</v>
      </c>
      <c r="AA12" s="58">
        <f t="shared" si="1"/>
        <v>9.2799999999999994</v>
      </c>
      <c r="AB12" s="59">
        <v>8</v>
      </c>
      <c r="AC12" s="60">
        <v>5</v>
      </c>
      <c r="AD12" s="61" t="s">
        <v>42</v>
      </c>
    </row>
    <row r="13" spans="1:30" s="62" customFormat="1" ht="43.2">
      <c r="A13" s="59">
        <v>6</v>
      </c>
      <c r="B13" s="55" t="s">
        <v>14</v>
      </c>
      <c r="C13" s="57">
        <v>130</v>
      </c>
      <c r="D13" s="57">
        <v>26.147500000000001</v>
      </c>
      <c r="E13" s="57">
        <v>255</v>
      </c>
      <c r="F13" s="57">
        <v>40.453449999999997</v>
      </c>
      <c r="G13" s="57">
        <v>40</v>
      </c>
      <c r="H13" s="57">
        <v>0</v>
      </c>
      <c r="I13" s="57">
        <v>0</v>
      </c>
      <c r="J13" s="57">
        <v>0</v>
      </c>
      <c r="K13" s="57">
        <v>180</v>
      </c>
      <c r="L13" s="57">
        <v>0</v>
      </c>
      <c r="M13" s="57">
        <v>70</v>
      </c>
      <c r="N13" s="57">
        <v>0</v>
      </c>
      <c r="O13" s="57">
        <v>30</v>
      </c>
      <c r="P13" s="57">
        <v>0</v>
      </c>
      <c r="Q13" s="57">
        <v>45</v>
      </c>
      <c r="R13" s="57">
        <v>0</v>
      </c>
      <c r="S13" s="57">
        <v>30</v>
      </c>
      <c r="T13" s="57">
        <v>0</v>
      </c>
      <c r="U13" s="57">
        <v>0</v>
      </c>
      <c r="V13" s="57">
        <v>0</v>
      </c>
      <c r="W13" s="57">
        <v>0</v>
      </c>
      <c r="X13" s="57"/>
      <c r="Y13" s="57">
        <f t="shared" si="0"/>
        <v>780</v>
      </c>
      <c r="Z13" s="57">
        <f t="shared" si="0"/>
        <v>66.600949999999997</v>
      </c>
      <c r="AA13" s="58">
        <f t="shared" si="1"/>
        <v>8.5299999999999994</v>
      </c>
      <c r="AB13" s="56">
        <v>2</v>
      </c>
      <c r="AC13" s="61">
        <v>2</v>
      </c>
      <c r="AD13" s="61"/>
    </row>
    <row r="14" spans="1:30" s="28" customFormat="1" ht="43.2">
      <c r="A14" s="75">
        <v>7</v>
      </c>
      <c r="B14" s="76" t="s">
        <v>15</v>
      </c>
      <c r="C14" s="57">
        <v>0</v>
      </c>
      <c r="D14" s="77">
        <v>0</v>
      </c>
      <c r="E14" s="77">
        <v>0</v>
      </c>
      <c r="F14" s="77">
        <v>0</v>
      </c>
      <c r="G14" s="78">
        <v>0</v>
      </c>
      <c r="H14" s="77">
        <v>0</v>
      </c>
      <c r="I14" s="77">
        <v>0</v>
      </c>
      <c r="J14" s="77">
        <v>0</v>
      </c>
      <c r="K14" s="57">
        <v>30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/>
      <c r="Y14" s="77">
        <f t="shared" si="0"/>
        <v>30</v>
      </c>
      <c r="Z14" s="77">
        <f t="shared" si="0"/>
        <v>0</v>
      </c>
      <c r="AA14" s="79">
        <f t="shared" si="1"/>
        <v>0</v>
      </c>
      <c r="AB14" s="80"/>
      <c r="AC14" s="81"/>
      <c r="AD14" s="81"/>
    </row>
    <row r="15" spans="1:30" s="28" customFormat="1">
      <c r="A15" s="80"/>
      <c r="B15" s="55" t="s">
        <v>66</v>
      </c>
      <c r="C15" s="57">
        <f>SUM(C12:C14)</f>
        <v>315</v>
      </c>
      <c r="D15" s="57">
        <f t="shared" ref="D15:Z15" si="3">SUM(D12:D14)</f>
        <v>27.831200000000003</v>
      </c>
      <c r="E15" s="57">
        <f t="shared" si="3"/>
        <v>455</v>
      </c>
      <c r="F15" s="57">
        <f t="shared" si="3"/>
        <v>40.453449999999997</v>
      </c>
      <c r="G15" s="57">
        <f t="shared" si="3"/>
        <v>155</v>
      </c>
      <c r="H15" s="57">
        <f t="shared" si="3"/>
        <v>48.99324</v>
      </c>
      <c r="I15" s="57">
        <f t="shared" si="3"/>
        <v>90</v>
      </c>
      <c r="J15" s="57">
        <f t="shared" si="3"/>
        <v>0</v>
      </c>
      <c r="K15" s="57">
        <f t="shared" si="3"/>
        <v>345</v>
      </c>
      <c r="L15" s="57">
        <f t="shared" si="3"/>
        <v>0</v>
      </c>
      <c r="M15" s="57">
        <f t="shared" si="3"/>
        <v>275</v>
      </c>
      <c r="N15" s="57">
        <f t="shared" si="3"/>
        <v>0</v>
      </c>
      <c r="O15" s="57">
        <f t="shared" si="3"/>
        <v>172</v>
      </c>
      <c r="P15" s="57">
        <f t="shared" si="3"/>
        <v>16.309999999999999</v>
      </c>
      <c r="Q15" s="57">
        <f t="shared" si="3"/>
        <v>158</v>
      </c>
      <c r="R15" s="57">
        <f t="shared" si="3"/>
        <v>0</v>
      </c>
      <c r="S15" s="57">
        <f t="shared" si="3"/>
        <v>180</v>
      </c>
      <c r="T15" s="57">
        <f t="shared" si="3"/>
        <v>70</v>
      </c>
      <c r="U15" s="57">
        <f t="shared" si="3"/>
        <v>140</v>
      </c>
      <c r="V15" s="57">
        <f t="shared" si="3"/>
        <v>0</v>
      </c>
      <c r="W15" s="57">
        <f t="shared" si="3"/>
        <v>0</v>
      </c>
      <c r="X15" s="57">
        <f t="shared" si="3"/>
        <v>0</v>
      </c>
      <c r="Y15" s="57">
        <f t="shared" si="3"/>
        <v>2285</v>
      </c>
      <c r="Z15" s="57">
        <f t="shared" si="3"/>
        <v>203.58789000000002</v>
      </c>
      <c r="AA15" s="79"/>
      <c r="AB15" s="80"/>
      <c r="AC15" s="81"/>
      <c r="AD15" s="81"/>
    </row>
    <row r="16" spans="1:30" s="62" customFormat="1" ht="43.2">
      <c r="A16" s="59">
        <v>8</v>
      </c>
      <c r="B16" s="55" t="s">
        <v>20</v>
      </c>
      <c r="C16" s="57">
        <v>115</v>
      </c>
      <c r="D16" s="57">
        <v>1.41578</v>
      </c>
      <c r="E16" s="57">
        <v>245</v>
      </c>
      <c r="F16" s="57">
        <v>0</v>
      </c>
      <c r="G16" s="57">
        <v>75</v>
      </c>
      <c r="H16" s="57">
        <v>2.1839988465974622</v>
      </c>
      <c r="I16" s="57">
        <v>50</v>
      </c>
      <c r="J16" s="57">
        <v>0</v>
      </c>
      <c r="K16" s="57">
        <v>50</v>
      </c>
      <c r="L16" s="57">
        <v>0</v>
      </c>
      <c r="M16" s="57">
        <v>120</v>
      </c>
      <c r="N16" s="57">
        <v>0</v>
      </c>
      <c r="O16" s="57">
        <v>635</v>
      </c>
      <c r="P16" s="57">
        <v>0</v>
      </c>
      <c r="Q16" s="57">
        <v>15</v>
      </c>
      <c r="R16" s="57">
        <v>0</v>
      </c>
      <c r="S16" s="57">
        <v>180</v>
      </c>
      <c r="T16" s="57">
        <v>0</v>
      </c>
      <c r="U16" s="57">
        <v>0</v>
      </c>
      <c r="V16" s="57">
        <v>0</v>
      </c>
      <c r="W16" s="57">
        <v>0</v>
      </c>
      <c r="X16" s="57"/>
      <c r="Y16" s="57">
        <f>C16+E16+G16+I16+K16+M16+O16+Q16+S16+U16+W16</f>
        <v>1485</v>
      </c>
      <c r="Z16" s="57">
        <f>D16+F16+H16+J16+L16+N16+P16+R16+T16+V16+X16</f>
        <v>3.5997788465974621</v>
      </c>
      <c r="AA16" s="58">
        <f>TRUNC(Z16/Y16*100,2)</f>
        <v>0.24</v>
      </c>
      <c r="AB16" s="56">
        <v>4</v>
      </c>
      <c r="AC16" s="61">
        <v>2</v>
      </c>
      <c r="AD16" s="61" t="s">
        <v>42</v>
      </c>
    </row>
    <row r="17" spans="1:30" s="62" customFormat="1">
      <c r="A17" s="56"/>
      <c r="B17" s="55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8"/>
      <c r="AB17" s="56"/>
      <c r="AC17" s="61"/>
      <c r="AD17" s="61"/>
    </row>
    <row r="18" spans="1:30" s="62" customFormat="1" ht="43.2">
      <c r="A18" s="59">
        <v>9</v>
      </c>
      <c r="B18" s="55" t="s">
        <v>22</v>
      </c>
      <c r="C18" s="57">
        <v>85</v>
      </c>
      <c r="D18" s="57">
        <v>0.64</v>
      </c>
      <c r="E18" s="57">
        <v>245</v>
      </c>
      <c r="F18" s="57">
        <v>0</v>
      </c>
      <c r="G18" s="57">
        <v>0</v>
      </c>
      <c r="H18" s="57">
        <v>15.1811836734694</v>
      </c>
      <c r="I18" s="57">
        <v>200</v>
      </c>
      <c r="J18" s="57">
        <v>3.89</v>
      </c>
      <c r="K18" s="57">
        <v>290</v>
      </c>
      <c r="L18" s="57">
        <v>0</v>
      </c>
      <c r="M18" s="57">
        <v>35</v>
      </c>
      <c r="N18" s="57">
        <v>0</v>
      </c>
      <c r="O18" s="57">
        <v>325</v>
      </c>
      <c r="P18" s="57">
        <v>0</v>
      </c>
      <c r="Q18" s="57">
        <v>30</v>
      </c>
      <c r="R18" s="57">
        <v>0</v>
      </c>
      <c r="S18" s="57">
        <v>405</v>
      </c>
      <c r="T18" s="57">
        <v>0</v>
      </c>
      <c r="U18" s="57">
        <v>75</v>
      </c>
      <c r="V18" s="57">
        <v>0</v>
      </c>
      <c r="W18" s="57">
        <v>0</v>
      </c>
      <c r="X18" s="57"/>
      <c r="Y18" s="57">
        <f>C18+E18+G18+I18+K18+M18+O18+Q18+S18+U18+W18</f>
        <v>1690</v>
      </c>
      <c r="Z18" s="57">
        <f>D18+F18+H18+J18+L18+N18+P18+R18+T18+V18+X18</f>
        <v>19.711183673469399</v>
      </c>
      <c r="AA18" s="58">
        <f>TRUNC(Z18/Y18*100,2)</f>
        <v>1.1599999999999999</v>
      </c>
      <c r="AB18" s="56">
        <v>3</v>
      </c>
      <c r="AC18" s="61">
        <v>1</v>
      </c>
      <c r="AD18" s="61" t="s">
        <v>42</v>
      </c>
    </row>
    <row r="19" spans="1:30" s="62" customFormat="1" ht="43.2">
      <c r="A19" s="59">
        <v>10</v>
      </c>
      <c r="B19" s="55" t="s">
        <v>57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/>
      <c r="Y19" s="57">
        <f>C19+E19+G19+I19+K19+M19+O19+Q19+S19+U19+W19</f>
        <v>0</v>
      </c>
      <c r="Z19" s="57">
        <f>D19+F19+H19+J19+L19+N19+P19+R19+T19+V19+X19</f>
        <v>0</v>
      </c>
      <c r="AA19" s="58">
        <v>0</v>
      </c>
      <c r="AB19" s="56"/>
      <c r="AC19" s="56"/>
      <c r="AD19" s="61"/>
    </row>
    <row r="20" spans="1:30" s="62" customFormat="1">
      <c r="A20" s="56"/>
      <c r="B20" s="55" t="s">
        <v>66</v>
      </c>
      <c r="C20" s="57">
        <f>SUM(C18:C19)</f>
        <v>85</v>
      </c>
      <c r="D20" s="57">
        <f t="shared" ref="D20:Z20" si="4">SUM(D18:D19)</f>
        <v>0.64</v>
      </c>
      <c r="E20" s="57">
        <f t="shared" si="4"/>
        <v>245</v>
      </c>
      <c r="F20" s="57">
        <f t="shared" si="4"/>
        <v>0</v>
      </c>
      <c r="G20" s="57">
        <f t="shared" si="4"/>
        <v>0</v>
      </c>
      <c r="H20" s="57">
        <f t="shared" si="4"/>
        <v>15.1811836734694</v>
      </c>
      <c r="I20" s="57">
        <f t="shared" si="4"/>
        <v>200</v>
      </c>
      <c r="J20" s="57">
        <f t="shared" si="4"/>
        <v>3.89</v>
      </c>
      <c r="K20" s="57">
        <f t="shared" si="4"/>
        <v>290</v>
      </c>
      <c r="L20" s="57">
        <f t="shared" si="4"/>
        <v>0</v>
      </c>
      <c r="M20" s="57">
        <f t="shared" si="4"/>
        <v>35</v>
      </c>
      <c r="N20" s="57">
        <f t="shared" si="4"/>
        <v>0</v>
      </c>
      <c r="O20" s="57">
        <f t="shared" si="4"/>
        <v>325</v>
      </c>
      <c r="P20" s="57">
        <f t="shared" si="4"/>
        <v>0</v>
      </c>
      <c r="Q20" s="57">
        <f t="shared" si="4"/>
        <v>30</v>
      </c>
      <c r="R20" s="57">
        <f t="shared" si="4"/>
        <v>0</v>
      </c>
      <c r="S20" s="57">
        <f t="shared" si="4"/>
        <v>405</v>
      </c>
      <c r="T20" s="57">
        <f t="shared" si="4"/>
        <v>0</v>
      </c>
      <c r="U20" s="57">
        <f t="shared" si="4"/>
        <v>75</v>
      </c>
      <c r="V20" s="57">
        <f t="shared" si="4"/>
        <v>0</v>
      </c>
      <c r="W20" s="57">
        <f t="shared" si="4"/>
        <v>0</v>
      </c>
      <c r="X20" s="57">
        <f t="shared" si="4"/>
        <v>0</v>
      </c>
      <c r="Y20" s="57">
        <f t="shared" si="4"/>
        <v>1690</v>
      </c>
      <c r="Z20" s="57">
        <f t="shared" si="4"/>
        <v>19.711183673469399</v>
      </c>
      <c r="AA20" s="58"/>
      <c r="AB20" s="56"/>
      <c r="AC20" s="61"/>
      <c r="AD20" s="61"/>
    </row>
    <row r="21" spans="1:30" s="62" customFormat="1">
      <c r="A21" s="59">
        <v>11</v>
      </c>
      <c r="B21" s="55" t="s">
        <v>61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100</v>
      </c>
      <c r="X21" s="57"/>
      <c r="Y21" s="57">
        <f>C21+E21+G21+I21+K21+M21+O21+Q21+S21+U21+W21</f>
        <v>100</v>
      </c>
      <c r="Z21" s="57">
        <f>D21+F21+H21+J21+L21+N21+P21+R21+T21+V21+X21</f>
        <v>0</v>
      </c>
      <c r="AA21" s="58">
        <f>TRUNC(Z21/Y21*100,2)</f>
        <v>0</v>
      </c>
      <c r="AB21" s="56"/>
      <c r="AC21" s="56"/>
      <c r="AD21" s="61"/>
    </row>
    <row r="22" spans="1:30" s="62" customFormat="1">
      <c r="A22" s="59"/>
      <c r="B22" s="55" t="s">
        <v>64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8"/>
      <c r="AB22" s="56"/>
      <c r="AC22" s="56"/>
      <c r="AD22" s="61"/>
    </row>
    <row r="23" spans="1:30" s="62" customFormat="1" ht="43.2">
      <c r="A23" s="59">
        <v>12</v>
      </c>
      <c r="B23" s="55" t="s">
        <v>16</v>
      </c>
      <c r="C23" s="57">
        <v>300</v>
      </c>
      <c r="D23" s="57">
        <v>9.5318299999999994</v>
      </c>
      <c r="E23" s="57">
        <v>300</v>
      </c>
      <c r="F23" s="57">
        <v>0.32400000000000001</v>
      </c>
      <c r="G23" s="57">
        <v>205</v>
      </c>
      <c r="H23" s="57">
        <v>0</v>
      </c>
      <c r="I23" s="57">
        <v>220</v>
      </c>
      <c r="J23" s="57">
        <v>0</v>
      </c>
      <c r="K23" s="57">
        <v>455</v>
      </c>
      <c r="L23" s="57">
        <v>0.42</v>
      </c>
      <c r="M23" s="57">
        <v>250</v>
      </c>
      <c r="N23" s="57">
        <v>0</v>
      </c>
      <c r="O23" s="57">
        <v>200</v>
      </c>
      <c r="P23" s="57">
        <v>19.18</v>
      </c>
      <c r="Q23" s="57">
        <v>220</v>
      </c>
      <c r="R23" s="57">
        <v>0</v>
      </c>
      <c r="S23" s="57">
        <v>255</v>
      </c>
      <c r="T23" s="57">
        <v>0</v>
      </c>
      <c r="U23" s="57">
        <v>445</v>
      </c>
      <c r="V23" s="57">
        <v>0</v>
      </c>
      <c r="W23" s="57">
        <v>0</v>
      </c>
      <c r="X23" s="57"/>
      <c r="Y23" s="57">
        <f t="shared" si="0"/>
        <v>2850</v>
      </c>
      <c r="Z23" s="57">
        <f t="shared" si="0"/>
        <v>29.455829999999999</v>
      </c>
      <c r="AA23" s="58">
        <f t="shared" si="1"/>
        <v>1.03</v>
      </c>
      <c r="AB23" s="56">
        <v>23</v>
      </c>
      <c r="AC23" s="61">
        <v>12</v>
      </c>
      <c r="AD23" s="61" t="s">
        <v>42</v>
      </c>
    </row>
    <row r="24" spans="1:30" s="62" customFormat="1" ht="43.2">
      <c r="A24" s="59">
        <v>13</v>
      </c>
      <c r="B24" s="55" t="s">
        <v>18</v>
      </c>
      <c r="C24" s="57">
        <v>0</v>
      </c>
      <c r="D24" s="57">
        <v>0</v>
      </c>
      <c r="E24" s="57">
        <v>0</v>
      </c>
      <c r="F24" s="57">
        <v>0</v>
      </c>
      <c r="G24" s="82">
        <v>0</v>
      </c>
      <c r="H24" s="57">
        <v>0</v>
      </c>
      <c r="I24" s="57">
        <v>0</v>
      </c>
      <c r="J24" s="57">
        <v>0</v>
      </c>
      <c r="K24" s="57">
        <v>1120</v>
      </c>
      <c r="L24" s="57">
        <v>9.91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/>
      <c r="Y24" s="57">
        <f t="shared" si="0"/>
        <v>1120</v>
      </c>
      <c r="Z24" s="57">
        <f t="shared" si="0"/>
        <v>9.91</v>
      </c>
      <c r="AA24" s="58">
        <f t="shared" si="1"/>
        <v>0.88</v>
      </c>
      <c r="AB24" s="56"/>
      <c r="AC24" s="61"/>
      <c r="AD24" s="61"/>
    </row>
    <row r="25" spans="1:30" s="62" customFormat="1" ht="43.2">
      <c r="A25" s="59">
        <v>14</v>
      </c>
      <c r="B25" s="55" t="s">
        <v>19</v>
      </c>
      <c r="C25" s="57">
        <v>470</v>
      </c>
      <c r="D25" s="57">
        <v>4.4739000000000004</v>
      </c>
      <c r="E25" s="57">
        <v>870</v>
      </c>
      <c r="F25" s="57">
        <v>31.82282</v>
      </c>
      <c r="G25" s="57">
        <v>590</v>
      </c>
      <c r="H25" s="57">
        <v>0</v>
      </c>
      <c r="I25" s="57">
        <v>1025</v>
      </c>
      <c r="J25" s="57">
        <v>200.41</v>
      </c>
      <c r="K25" s="57">
        <v>1110</v>
      </c>
      <c r="L25" s="57">
        <v>2.73</v>
      </c>
      <c r="M25" s="57">
        <v>1405</v>
      </c>
      <c r="N25" s="57">
        <v>0</v>
      </c>
      <c r="O25" s="57">
        <v>315</v>
      </c>
      <c r="P25" s="57">
        <v>0</v>
      </c>
      <c r="Q25" s="57">
        <v>1229</v>
      </c>
      <c r="R25" s="57">
        <v>0</v>
      </c>
      <c r="S25" s="57">
        <v>485</v>
      </c>
      <c r="T25" s="57">
        <v>0</v>
      </c>
      <c r="U25" s="57">
        <v>300</v>
      </c>
      <c r="V25" s="57">
        <v>0</v>
      </c>
      <c r="W25" s="57">
        <v>0</v>
      </c>
      <c r="X25" s="57"/>
      <c r="Y25" s="57">
        <f t="shared" si="0"/>
        <v>7799</v>
      </c>
      <c r="Z25" s="57">
        <f t="shared" si="0"/>
        <v>239.43671999999998</v>
      </c>
      <c r="AA25" s="58">
        <f t="shared" si="1"/>
        <v>3.07</v>
      </c>
      <c r="AB25" s="56">
        <v>50</v>
      </c>
      <c r="AC25" s="61">
        <v>25</v>
      </c>
      <c r="AD25" s="61" t="s">
        <v>42</v>
      </c>
    </row>
    <row r="26" spans="1:30" s="62" customFormat="1">
      <c r="A26" s="59">
        <v>15</v>
      </c>
      <c r="B26" s="55" t="s">
        <v>21</v>
      </c>
      <c r="C26" s="57">
        <v>820</v>
      </c>
      <c r="D26" s="57">
        <v>2.0957599999999998</v>
      </c>
      <c r="E26" s="57">
        <v>805</v>
      </c>
      <c r="F26" s="57">
        <v>32.376550000000002</v>
      </c>
      <c r="G26" s="57">
        <v>867</v>
      </c>
      <c r="H26" s="57">
        <v>0</v>
      </c>
      <c r="I26" s="57">
        <v>813</v>
      </c>
      <c r="J26" s="57">
        <v>98.83</v>
      </c>
      <c r="K26" s="57">
        <v>1090</v>
      </c>
      <c r="L26" s="57">
        <v>0.21</v>
      </c>
      <c r="M26" s="57">
        <v>1062</v>
      </c>
      <c r="N26" s="57">
        <v>0</v>
      </c>
      <c r="O26" s="57">
        <v>735</v>
      </c>
      <c r="P26" s="57">
        <v>72.438000000000002</v>
      </c>
      <c r="Q26" s="57">
        <v>795</v>
      </c>
      <c r="R26" s="57">
        <v>0</v>
      </c>
      <c r="S26" s="57">
        <v>837</v>
      </c>
      <c r="T26" s="57">
        <v>21</v>
      </c>
      <c r="U26" s="57">
        <v>985</v>
      </c>
      <c r="V26" s="57">
        <v>0</v>
      </c>
      <c r="W26" s="57">
        <v>0</v>
      </c>
      <c r="X26" s="57"/>
      <c r="Y26" s="57">
        <f t="shared" si="0"/>
        <v>8809</v>
      </c>
      <c r="Z26" s="57">
        <f t="shared" si="0"/>
        <v>226.95031</v>
      </c>
      <c r="AA26" s="58">
        <f t="shared" si="1"/>
        <v>2.57</v>
      </c>
      <c r="AB26" s="56">
        <v>63</v>
      </c>
      <c r="AC26" s="61">
        <v>25</v>
      </c>
      <c r="AD26" s="61" t="s">
        <v>42</v>
      </c>
    </row>
    <row r="27" spans="1:30" s="62" customFormat="1" ht="64.8">
      <c r="A27" s="59">
        <v>16</v>
      </c>
      <c r="B27" s="55" t="s">
        <v>55</v>
      </c>
      <c r="C27" s="57">
        <v>122.5</v>
      </c>
      <c r="D27" s="57">
        <v>17.031030000000001</v>
      </c>
      <c r="E27" s="57">
        <v>463.9</v>
      </c>
      <c r="F27" s="57">
        <v>54.894710000000003</v>
      </c>
      <c r="G27" s="57">
        <v>98</v>
      </c>
      <c r="H27" s="57">
        <v>0</v>
      </c>
      <c r="I27" s="57">
        <v>202</v>
      </c>
      <c r="J27" s="57">
        <v>7.67</v>
      </c>
      <c r="K27" s="57">
        <v>0</v>
      </c>
      <c r="L27" s="57">
        <v>0</v>
      </c>
      <c r="M27" s="57">
        <v>278.7</v>
      </c>
      <c r="N27" s="57">
        <v>90</v>
      </c>
      <c r="O27" s="57">
        <v>161.69999999999999</v>
      </c>
      <c r="P27" s="57">
        <v>0</v>
      </c>
      <c r="Q27" s="57">
        <v>221.7</v>
      </c>
      <c r="R27" s="57">
        <v>0</v>
      </c>
      <c r="S27" s="57">
        <v>222</v>
      </c>
      <c r="T27" s="57">
        <v>0</v>
      </c>
      <c r="U27" s="57">
        <v>358</v>
      </c>
      <c r="V27" s="57">
        <v>0</v>
      </c>
      <c r="W27" s="57">
        <v>980</v>
      </c>
      <c r="X27" s="57">
        <v>3.4</v>
      </c>
      <c r="Y27" s="57">
        <f t="shared" si="0"/>
        <v>3108.5</v>
      </c>
      <c r="Z27" s="57">
        <f t="shared" si="0"/>
        <v>172.99574000000001</v>
      </c>
      <c r="AA27" s="58">
        <f t="shared" si="1"/>
        <v>5.56</v>
      </c>
      <c r="AB27" s="56">
        <v>7</v>
      </c>
      <c r="AC27" s="56">
        <v>2</v>
      </c>
      <c r="AD27" s="61" t="s">
        <v>42</v>
      </c>
    </row>
    <row r="28" spans="1:30" s="62" customFormat="1">
      <c r="A28" s="56"/>
      <c r="B28" s="55" t="s">
        <v>66</v>
      </c>
      <c r="C28" s="57">
        <f>SUM(C23:C27)</f>
        <v>1712.5</v>
      </c>
      <c r="D28" s="57">
        <f t="shared" ref="D28:Z28" si="5">SUM(D23:D27)</f>
        <v>33.13252</v>
      </c>
      <c r="E28" s="57">
        <f t="shared" si="5"/>
        <v>2438.9</v>
      </c>
      <c r="F28" s="57">
        <f t="shared" si="5"/>
        <v>119.41808</v>
      </c>
      <c r="G28" s="57">
        <f t="shared" si="5"/>
        <v>1760</v>
      </c>
      <c r="H28" s="57">
        <f t="shared" si="5"/>
        <v>0</v>
      </c>
      <c r="I28" s="57">
        <f t="shared" si="5"/>
        <v>2260</v>
      </c>
      <c r="J28" s="57">
        <f t="shared" si="5"/>
        <v>306.91000000000003</v>
      </c>
      <c r="K28" s="57">
        <f t="shared" si="5"/>
        <v>3775</v>
      </c>
      <c r="L28" s="57">
        <f t="shared" si="5"/>
        <v>13.270000000000001</v>
      </c>
      <c r="M28" s="57">
        <f t="shared" si="5"/>
        <v>2995.7</v>
      </c>
      <c r="N28" s="57">
        <f t="shared" si="5"/>
        <v>90</v>
      </c>
      <c r="O28" s="57">
        <f t="shared" si="5"/>
        <v>1411.7</v>
      </c>
      <c r="P28" s="57">
        <f t="shared" si="5"/>
        <v>91.617999999999995</v>
      </c>
      <c r="Q28" s="57">
        <f t="shared" si="5"/>
        <v>2465.6999999999998</v>
      </c>
      <c r="R28" s="57">
        <f t="shared" si="5"/>
        <v>0</v>
      </c>
      <c r="S28" s="57">
        <f t="shared" si="5"/>
        <v>1799</v>
      </c>
      <c r="T28" s="57">
        <f t="shared" si="5"/>
        <v>21</v>
      </c>
      <c r="U28" s="57">
        <f t="shared" si="5"/>
        <v>2088</v>
      </c>
      <c r="V28" s="57">
        <f t="shared" si="5"/>
        <v>0</v>
      </c>
      <c r="W28" s="57">
        <f t="shared" si="5"/>
        <v>980</v>
      </c>
      <c r="X28" s="57">
        <f t="shared" si="5"/>
        <v>3.4</v>
      </c>
      <c r="Y28" s="57">
        <f t="shared" si="5"/>
        <v>23686.5</v>
      </c>
      <c r="Z28" s="57">
        <f t="shared" si="5"/>
        <v>678.74860000000001</v>
      </c>
      <c r="AA28" s="58"/>
      <c r="AB28" s="56"/>
      <c r="AC28" s="56"/>
      <c r="AD28" s="61"/>
    </row>
    <row r="29" spans="1:30" s="86" customFormat="1" ht="31.2" customHeight="1">
      <c r="A29" s="83"/>
      <c r="B29" s="65" t="s">
        <v>38</v>
      </c>
      <c r="C29" s="84">
        <f>C6+C11+C15+C20+C28+C21+C16</f>
        <v>2679.55</v>
      </c>
      <c r="D29" s="84">
        <f t="shared" ref="D29:X29" si="6">D6+D11+D15+D20+D28+D21+D16</f>
        <v>107.72253000000001</v>
      </c>
      <c r="E29" s="84">
        <f t="shared" si="6"/>
        <v>3925.1000000000004</v>
      </c>
      <c r="F29" s="84">
        <f t="shared" si="6"/>
        <v>194.87153000000001</v>
      </c>
      <c r="G29" s="84">
        <f t="shared" si="6"/>
        <v>2751.88</v>
      </c>
      <c r="H29" s="84">
        <f t="shared" si="6"/>
        <v>147.35842252006688</v>
      </c>
      <c r="I29" s="84">
        <f t="shared" si="6"/>
        <v>3081.01</v>
      </c>
      <c r="J29" s="84">
        <f t="shared" si="6"/>
        <v>381.91</v>
      </c>
      <c r="K29" s="84">
        <f t="shared" si="6"/>
        <v>5372.84</v>
      </c>
      <c r="L29" s="84">
        <f t="shared" si="6"/>
        <v>101.35</v>
      </c>
      <c r="M29" s="84">
        <f t="shared" si="6"/>
        <v>4048.85</v>
      </c>
      <c r="N29" s="84">
        <f t="shared" si="6"/>
        <v>120</v>
      </c>
      <c r="O29" s="84">
        <f t="shared" si="6"/>
        <v>3061.55</v>
      </c>
      <c r="P29" s="84">
        <f t="shared" si="6"/>
        <v>146.50799999999998</v>
      </c>
      <c r="Q29" s="84">
        <f t="shared" si="6"/>
        <v>3040.6499999999996</v>
      </c>
      <c r="R29" s="84">
        <f t="shared" si="6"/>
        <v>32</v>
      </c>
      <c r="S29" s="84">
        <f t="shared" si="6"/>
        <v>3061.17</v>
      </c>
      <c r="T29" s="84">
        <f t="shared" si="6"/>
        <v>151</v>
      </c>
      <c r="U29" s="84">
        <f t="shared" si="6"/>
        <v>2678.85</v>
      </c>
      <c r="V29" s="84">
        <f t="shared" si="6"/>
        <v>38.35</v>
      </c>
      <c r="W29" s="84">
        <f t="shared" si="6"/>
        <v>1695.9299999999998</v>
      </c>
      <c r="X29" s="84">
        <f t="shared" si="6"/>
        <v>91.240000000000009</v>
      </c>
      <c r="Y29" s="84">
        <f>Y11+Y15+Y20+Y28+Y21+Y16+Y6</f>
        <v>35397.379999999997</v>
      </c>
      <c r="Z29" s="84">
        <f>Z11+Z15+Z20+Z28+Z21+Z16+Z6</f>
        <v>1512.3104825200669</v>
      </c>
      <c r="AA29" s="84">
        <f>TRUNC(Z29/Y29*100,2)</f>
        <v>4.2699999999999996</v>
      </c>
      <c r="AB29" s="83">
        <f>SUM(AB6:AB27)</f>
        <v>195</v>
      </c>
      <c r="AC29" s="83">
        <f>SUM(AC6:AC27)</f>
        <v>94</v>
      </c>
      <c r="AD29" s="85"/>
    </row>
    <row r="30" spans="1:30" s="86" customFormat="1" ht="31.2" customHeight="1">
      <c r="A30" s="87"/>
      <c r="B30" s="66" t="s">
        <v>63</v>
      </c>
      <c r="C30" s="63"/>
      <c r="D30" s="88">
        <f>D29/C29*100</f>
        <v>4.0201724170103192</v>
      </c>
      <c r="E30" s="64"/>
      <c r="F30" s="64">
        <f>F29/E29*100</f>
        <v>4.9647532546941475</v>
      </c>
      <c r="G30" s="63"/>
      <c r="H30" s="88">
        <f>H29/G29*100</f>
        <v>5.3548273369502626</v>
      </c>
      <c r="I30" s="64"/>
      <c r="J30" s="64">
        <f>J29/I29*100</f>
        <v>12.395610530313112</v>
      </c>
      <c r="K30" s="63"/>
      <c r="L30" s="88">
        <f>L29/K29*100</f>
        <v>1.886339440593801</v>
      </c>
      <c r="M30" s="64"/>
      <c r="N30" s="64">
        <f>N29/M29*100</f>
        <v>2.9638045370907791</v>
      </c>
      <c r="O30" s="63"/>
      <c r="P30" s="88">
        <f>P29/O29*100</f>
        <v>4.7854191504303367</v>
      </c>
      <c r="Q30" s="64"/>
      <c r="R30" s="64">
        <f>R29/Q29*100</f>
        <v>1.0524065578083635</v>
      </c>
      <c r="S30" s="63"/>
      <c r="T30" s="88">
        <f>T29/S29*100</f>
        <v>4.9327544696962278</v>
      </c>
      <c r="U30" s="64"/>
      <c r="V30" s="64">
        <f>V29/U29*100</f>
        <v>1.4315844485506841</v>
      </c>
      <c r="W30" s="63"/>
      <c r="X30" s="88">
        <f>X29/W29*100</f>
        <v>5.379939030502439</v>
      </c>
      <c r="Y30" s="64"/>
      <c r="Z30" s="64"/>
      <c r="AA30" s="88"/>
      <c r="AB30" s="87"/>
      <c r="AC30" s="87"/>
      <c r="AD30" s="89"/>
    </row>
    <row r="31" spans="1:30">
      <c r="B31" s="90" t="s">
        <v>25</v>
      </c>
    </row>
    <row r="32" spans="1:30">
      <c r="A32" s="91">
        <v>1</v>
      </c>
      <c r="B32" s="291" t="s">
        <v>26</v>
      </c>
      <c r="C32" s="291"/>
      <c r="Y32" s="93">
        <f>C29+E29+G29+I29+K29+M29+O29+Q29+S29+U29+W29</f>
        <v>35397.379999999997</v>
      </c>
      <c r="Z32" s="93">
        <f>D29+F29+H29+J29+L29+N29+P29+R29+T29+V29+X29</f>
        <v>1512.3104825200669</v>
      </c>
    </row>
    <row r="33" spans="1:3">
      <c r="A33" s="91">
        <v>2</v>
      </c>
      <c r="B33" s="291" t="s">
        <v>27</v>
      </c>
      <c r="C33" s="291"/>
    </row>
    <row r="34" spans="1:3">
      <c r="A34" s="91">
        <v>3</v>
      </c>
      <c r="B34" s="291" t="s">
        <v>28</v>
      </c>
      <c r="C34" s="291"/>
    </row>
    <row r="35" spans="1:3">
      <c r="A35" s="91">
        <v>4</v>
      </c>
      <c r="B35" s="291" t="s">
        <v>29</v>
      </c>
      <c r="C35" s="291"/>
    </row>
    <row r="36" spans="1:3">
      <c r="A36" s="91">
        <v>5</v>
      </c>
      <c r="B36" s="291" t="s">
        <v>30</v>
      </c>
      <c r="C36" s="291"/>
    </row>
    <row r="37" spans="1:3">
      <c r="A37" s="91">
        <v>6</v>
      </c>
      <c r="B37" s="291" t="s">
        <v>31</v>
      </c>
      <c r="C37" s="291"/>
    </row>
    <row r="38" spans="1:3">
      <c r="A38" s="91">
        <v>7</v>
      </c>
      <c r="B38" s="291" t="s">
        <v>32</v>
      </c>
      <c r="C38" s="291"/>
    </row>
  </sheetData>
  <mergeCells count="26">
    <mergeCell ref="B35:C35"/>
    <mergeCell ref="B36:C36"/>
    <mergeCell ref="B37:C37"/>
    <mergeCell ref="B38:C38"/>
    <mergeCell ref="AB4:AB5"/>
    <mergeCell ref="AC4:AC5"/>
    <mergeCell ref="AD4:AD5"/>
    <mergeCell ref="B32:C32"/>
    <mergeCell ref="B33:C33"/>
    <mergeCell ref="B34:C34"/>
    <mergeCell ref="O4:P4"/>
    <mergeCell ref="Q4:R4"/>
    <mergeCell ref="S4:T4"/>
    <mergeCell ref="U4:V4"/>
    <mergeCell ref="W4:X4"/>
    <mergeCell ref="Y4:AA4"/>
    <mergeCell ref="A1:X1"/>
    <mergeCell ref="A2:X2"/>
    <mergeCell ref="A4:A5"/>
    <mergeCell ref="B4:B5"/>
    <mergeCell ref="C4:D4"/>
    <mergeCell ref="E4:F4"/>
    <mergeCell ref="G4:H4"/>
    <mergeCell ref="I4:J4"/>
    <mergeCell ref="K4:L4"/>
    <mergeCell ref="M4:N4"/>
  </mergeCells>
  <pageMargins left="0.45" right="0.25" top="0.5" bottom="0.25" header="0.3" footer="0.3"/>
  <pageSetup paperSize="9" scale="44" orientation="landscape" horizontalDpi="300" verticalDpi="300" r:id="rId1"/>
  <ignoredErrors>
    <ignoredError sqref="Y11:Z11 Y15:Z2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view="pageBreakPreview" topLeftCell="A11" zoomScale="78" zoomScaleNormal="100" zoomScaleSheetLayoutView="78" workbookViewId="0">
      <selection activeCell="F27" sqref="F27:O40"/>
    </sheetView>
  </sheetViews>
  <sheetFormatPr defaultColWidth="8.89453125" defaultRowHeight="21.6"/>
  <cols>
    <col min="1" max="1" width="4.7890625" style="1" customWidth="1"/>
    <col min="2" max="2" width="40.41796875" style="1" customWidth="1"/>
    <col min="3" max="3" width="12" style="1" customWidth="1"/>
    <col min="4" max="4" width="9.89453125" style="1" customWidth="1"/>
    <col min="5" max="5" width="11.68359375" style="1" customWidth="1"/>
    <col min="6" max="6" width="9.68359375" style="1" customWidth="1"/>
    <col min="7" max="7" width="11.7890625" style="1" customWidth="1"/>
    <col min="8" max="8" width="9.3125" style="1" customWidth="1"/>
    <col min="9" max="9" width="11.7890625" style="1" customWidth="1"/>
    <col min="10" max="10" width="9.5234375" style="1" customWidth="1"/>
    <col min="11" max="11" width="11.89453125" style="1" customWidth="1"/>
    <col min="12" max="12" width="9.7890625" style="1" customWidth="1"/>
    <col min="13" max="13" width="11.68359375" style="1" customWidth="1"/>
    <col min="14" max="14" width="9.89453125" style="1" customWidth="1"/>
    <col min="15" max="15" width="11.89453125" style="1" customWidth="1"/>
    <col min="16" max="16" width="9.1015625" style="1" customWidth="1"/>
    <col min="17" max="17" width="11.3125" style="1" customWidth="1"/>
    <col min="18" max="18" width="8.7890625" style="1" customWidth="1"/>
    <col min="19" max="19" width="12.3125" style="1" customWidth="1"/>
    <col min="20" max="20" width="9.3125" style="1" customWidth="1"/>
    <col min="21" max="21" width="11.41796875" style="1" customWidth="1"/>
    <col min="22" max="22" width="8.41796875" style="1" customWidth="1"/>
    <col min="23" max="23" width="11.5234375" style="1" customWidth="1"/>
    <col min="24" max="24" width="9.41796875" style="1" customWidth="1"/>
    <col min="25" max="25" width="13.41796875" style="1" customWidth="1"/>
    <col min="26" max="26" width="11.3125" style="1" customWidth="1"/>
    <col min="27" max="27" width="9.89453125" style="1" customWidth="1"/>
    <col min="28" max="28" width="11.3125" style="1" customWidth="1"/>
    <col min="29" max="29" width="14" style="1" customWidth="1"/>
    <col min="30" max="30" width="27.20703125" style="1" customWidth="1"/>
    <col min="31" max="16384" width="8.89453125" style="1"/>
  </cols>
  <sheetData>
    <row r="1" spans="1:30" s="20" customFormat="1" ht="34.5">
      <c r="A1" s="288" t="s">
        <v>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7"/>
      <c r="Z1" s="27"/>
      <c r="AA1" s="27"/>
      <c r="AB1" s="41"/>
      <c r="AC1" s="41"/>
      <c r="AD1" s="41"/>
    </row>
    <row r="2" spans="1:30" s="20" customFormat="1" ht="23.7">
      <c r="A2" s="293" t="s">
        <v>60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43"/>
      <c r="Z2" s="43"/>
      <c r="AA2" s="43"/>
      <c r="AB2" s="42"/>
      <c r="AC2" s="42"/>
      <c r="AD2" s="42"/>
    </row>
    <row r="3" spans="1:30" s="20" customFormat="1" ht="27.3">
      <c r="A3" s="40" t="s">
        <v>58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0" s="28" customFormat="1" ht="24" customHeight="1">
      <c r="A4" s="294" t="s">
        <v>1</v>
      </c>
      <c r="B4" s="294" t="s">
        <v>0</v>
      </c>
      <c r="C4" s="292" t="s">
        <v>44</v>
      </c>
      <c r="D4" s="292"/>
      <c r="E4" s="292" t="s">
        <v>45</v>
      </c>
      <c r="F4" s="292"/>
      <c r="G4" s="292" t="s">
        <v>46</v>
      </c>
      <c r="H4" s="292"/>
      <c r="I4" s="292" t="s">
        <v>47</v>
      </c>
      <c r="J4" s="292"/>
      <c r="K4" s="292" t="s">
        <v>48</v>
      </c>
      <c r="L4" s="292"/>
      <c r="M4" s="292" t="s">
        <v>49</v>
      </c>
      <c r="N4" s="292"/>
      <c r="O4" s="292" t="s">
        <v>50</v>
      </c>
      <c r="P4" s="292"/>
      <c r="Q4" s="292" t="s">
        <v>51</v>
      </c>
      <c r="R4" s="292"/>
      <c r="S4" s="292" t="s">
        <v>52</v>
      </c>
      <c r="T4" s="292"/>
      <c r="U4" s="292" t="s">
        <v>53</v>
      </c>
      <c r="V4" s="292"/>
      <c r="W4" s="292" t="s">
        <v>54</v>
      </c>
      <c r="X4" s="292"/>
      <c r="Y4" s="292" t="s">
        <v>62</v>
      </c>
      <c r="Z4" s="292"/>
      <c r="AA4" s="292"/>
      <c r="AB4" s="295" t="s">
        <v>35</v>
      </c>
      <c r="AC4" s="295" t="s">
        <v>36</v>
      </c>
      <c r="AD4" s="295" t="s">
        <v>40</v>
      </c>
    </row>
    <row r="5" spans="1:30" s="30" customFormat="1" ht="82.2" customHeight="1">
      <c r="A5" s="294"/>
      <c r="B5" s="294"/>
      <c r="C5" s="29" t="s">
        <v>34</v>
      </c>
      <c r="D5" s="29" t="s">
        <v>33</v>
      </c>
      <c r="E5" s="29" t="s">
        <v>34</v>
      </c>
      <c r="F5" s="29" t="s">
        <v>33</v>
      </c>
      <c r="G5" s="29" t="s">
        <v>34</v>
      </c>
      <c r="H5" s="29" t="s">
        <v>33</v>
      </c>
      <c r="I5" s="29" t="s">
        <v>34</v>
      </c>
      <c r="J5" s="29" t="s">
        <v>33</v>
      </c>
      <c r="K5" s="29" t="s">
        <v>34</v>
      </c>
      <c r="L5" s="29" t="s">
        <v>33</v>
      </c>
      <c r="M5" s="29" t="s">
        <v>34</v>
      </c>
      <c r="N5" s="29" t="s">
        <v>33</v>
      </c>
      <c r="O5" s="29" t="s">
        <v>34</v>
      </c>
      <c r="P5" s="29" t="s">
        <v>33</v>
      </c>
      <c r="Q5" s="29" t="s">
        <v>34</v>
      </c>
      <c r="R5" s="29" t="s">
        <v>33</v>
      </c>
      <c r="S5" s="29" t="s">
        <v>34</v>
      </c>
      <c r="T5" s="29" t="s">
        <v>33</v>
      </c>
      <c r="U5" s="29" t="s">
        <v>34</v>
      </c>
      <c r="V5" s="29" t="s">
        <v>33</v>
      </c>
      <c r="W5" s="29" t="s">
        <v>34</v>
      </c>
      <c r="X5" s="29" t="s">
        <v>33</v>
      </c>
      <c r="Y5" s="29" t="s">
        <v>34</v>
      </c>
      <c r="Z5" s="29" t="s">
        <v>33</v>
      </c>
      <c r="AA5" s="29" t="s">
        <v>9</v>
      </c>
      <c r="AB5" s="295"/>
      <c r="AC5" s="295"/>
      <c r="AD5" s="295"/>
    </row>
    <row r="6" spans="1:30" s="20" customFormat="1" ht="64.8">
      <c r="A6" s="17">
        <v>1</v>
      </c>
      <c r="B6" s="3" t="s">
        <v>56</v>
      </c>
      <c r="C6" s="44">
        <v>163.95</v>
      </c>
      <c r="D6" s="32">
        <v>37.18488</v>
      </c>
      <c r="E6" s="45">
        <v>168.8</v>
      </c>
      <c r="F6" s="32">
        <v>35</v>
      </c>
      <c r="G6" s="45">
        <v>221.18</v>
      </c>
      <c r="H6" s="32">
        <v>81</v>
      </c>
      <c r="I6" s="45">
        <v>221.21</v>
      </c>
      <c r="J6" s="32">
        <v>47.33</v>
      </c>
      <c r="K6" s="44">
        <v>373.54</v>
      </c>
      <c r="L6" s="32">
        <v>88.08</v>
      </c>
      <c r="M6" s="46">
        <v>221.2</v>
      </c>
      <c r="N6" s="18">
        <v>30</v>
      </c>
      <c r="O6" s="44">
        <v>231.83</v>
      </c>
      <c r="P6" s="32">
        <v>38.58</v>
      </c>
      <c r="Q6" s="44">
        <v>168.85</v>
      </c>
      <c r="R6" s="32">
        <v>32</v>
      </c>
      <c r="S6" s="45">
        <v>167.07</v>
      </c>
      <c r="T6" s="32">
        <v>60</v>
      </c>
      <c r="U6" s="44">
        <v>172.32</v>
      </c>
      <c r="V6" s="32">
        <v>38.35</v>
      </c>
      <c r="W6" s="32">
        <v>615.92999999999995</v>
      </c>
      <c r="X6" s="32">
        <v>87.84</v>
      </c>
      <c r="Y6" s="32">
        <f>C6+E6+G6+I6+K6+M6+O6+Q6+S6+U6+W6</f>
        <v>2725.8799999999997</v>
      </c>
      <c r="Z6" s="32">
        <f>D6+F6+H6+J6+L6+N6+P6+R6+T6+V6+X6</f>
        <v>575.36487999999997</v>
      </c>
      <c r="AA6" s="21">
        <f>TRUNC(Z6/Y6*100,2)</f>
        <v>21.1</v>
      </c>
      <c r="AB6" s="17">
        <v>1</v>
      </c>
      <c r="AC6" s="17"/>
      <c r="AD6" s="17"/>
    </row>
    <row r="7" spans="1:30" s="20" customFormat="1" ht="43.2">
      <c r="A7" s="17">
        <v>2</v>
      </c>
      <c r="B7" s="3" t="s">
        <v>11</v>
      </c>
      <c r="C7" s="44">
        <v>118.1</v>
      </c>
      <c r="D7" s="32">
        <v>0</v>
      </c>
      <c r="E7" s="45">
        <v>171.4</v>
      </c>
      <c r="F7" s="32">
        <v>0</v>
      </c>
      <c r="G7" s="47">
        <v>316.7</v>
      </c>
      <c r="H7" s="32">
        <v>0</v>
      </c>
      <c r="I7" s="44">
        <v>19.8</v>
      </c>
      <c r="J7" s="32">
        <v>0</v>
      </c>
      <c r="K7" s="44">
        <v>79.3</v>
      </c>
      <c r="L7" s="32">
        <v>0</v>
      </c>
      <c r="M7" s="44">
        <v>137.94999999999999</v>
      </c>
      <c r="N7" s="32">
        <v>0</v>
      </c>
      <c r="O7" s="44">
        <v>204.85</v>
      </c>
      <c r="P7" s="32">
        <v>0</v>
      </c>
      <c r="Q7" s="44">
        <v>117.1</v>
      </c>
      <c r="R7" s="32">
        <v>0</v>
      </c>
      <c r="S7" s="45">
        <v>170.1</v>
      </c>
      <c r="T7" s="32">
        <v>0</v>
      </c>
      <c r="U7" s="44">
        <v>103.7</v>
      </c>
      <c r="V7" s="32">
        <v>0</v>
      </c>
      <c r="W7" s="32">
        <v>0</v>
      </c>
      <c r="X7" s="32"/>
      <c r="Y7" s="32">
        <f t="shared" ref="Y7:Y21" si="0">C7+E7+G7+I7+K7+M7+O7+Q7+S7+U7+W7</f>
        <v>1438.9999999999998</v>
      </c>
      <c r="Z7" s="32">
        <f t="shared" ref="Z7:Z21" si="1">D7+F7+H7+J7+L7+N7+P7+R7+T7+V7+X7</f>
        <v>0</v>
      </c>
      <c r="AA7" s="21">
        <f t="shared" ref="AA7:AA21" si="2">TRUNC(Z7/Y7*100,2)</f>
        <v>0</v>
      </c>
      <c r="AB7" s="22">
        <v>18</v>
      </c>
      <c r="AC7" s="23">
        <v>10</v>
      </c>
      <c r="AD7" s="24" t="s">
        <v>42</v>
      </c>
    </row>
    <row r="8" spans="1:30" s="20" customFormat="1" ht="43.2">
      <c r="A8" s="17">
        <v>3</v>
      </c>
      <c r="B8" s="3" t="s">
        <v>12</v>
      </c>
      <c r="C8" s="44">
        <v>185</v>
      </c>
      <c r="D8" s="32">
        <v>1.6837</v>
      </c>
      <c r="E8" s="44">
        <v>200</v>
      </c>
      <c r="F8" s="32">
        <v>0</v>
      </c>
      <c r="G8" s="48">
        <v>115</v>
      </c>
      <c r="H8" s="32">
        <v>48.99324</v>
      </c>
      <c r="I8" s="44">
        <v>90</v>
      </c>
      <c r="J8" s="32">
        <v>0</v>
      </c>
      <c r="K8" s="44">
        <v>135</v>
      </c>
      <c r="L8" s="32">
        <v>0</v>
      </c>
      <c r="M8" s="44">
        <v>205</v>
      </c>
      <c r="N8" s="32">
        <v>0</v>
      </c>
      <c r="O8" s="44">
        <v>142</v>
      </c>
      <c r="P8" s="32">
        <v>16.309999999999999</v>
      </c>
      <c r="Q8" s="44">
        <v>113</v>
      </c>
      <c r="R8" s="32">
        <v>0</v>
      </c>
      <c r="S8" s="44">
        <v>150</v>
      </c>
      <c r="T8" s="32">
        <v>70</v>
      </c>
      <c r="U8" s="44">
        <v>140</v>
      </c>
      <c r="V8" s="32">
        <v>0</v>
      </c>
      <c r="W8" s="32">
        <v>0</v>
      </c>
      <c r="X8" s="32"/>
      <c r="Y8" s="32">
        <f t="shared" si="0"/>
        <v>1475</v>
      </c>
      <c r="Z8" s="32">
        <f t="shared" si="1"/>
        <v>136.98694</v>
      </c>
      <c r="AA8" s="21">
        <f t="shared" si="2"/>
        <v>9.2799999999999994</v>
      </c>
      <c r="AB8" s="22">
        <v>8</v>
      </c>
      <c r="AC8" s="23">
        <v>5</v>
      </c>
      <c r="AD8" s="24" t="s">
        <v>42</v>
      </c>
    </row>
    <row r="9" spans="1:30" s="20" customFormat="1" ht="43.2">
      <c r="A9" s="17">
        <v>4</v>
      </c>
      <c r="B9" s="3" t="s">
        <v>13</v>
      </c>
      <c r="C9" s="44">
        <v>170</v>
      </c>
      <c r="D9" s="32">
        <v>7.5181500000000003</v>
      </c>
      <c r="E9" s="45">
        <v>201</v>
      </c>
      <c r="F9" s="32">
        <v>0</v>
      </c>
      <c r="G9" s="47">
        <v>224</v>
      </c>
      <c r="H9" s="32">
        <v>0</v>
      </c>
      <c r="I9" s="44">
        <v>240</v>
      </c>
      <c r="J9" s="32">
        <v>23.78</v>
      </c>
      <c r="K9" s="44">
        <v>324</v>
      </c>
      <c r="L9" s="32">
        <v>0</v>
      </c>
      <c r="M9" s="44">
        <v>264</v>
      </c>
      <c r="N9" s="32">
        <v>0</v>
      </c>
      <c r="O9" s="44">
        <v>41.17</v>
      </c>
      <c r="P9" s="32">
        <v>0</v>
      </c>
      <c r="Q9" s="44">
        <v>86</v>
      </c>
      <c r="R9" s="32">
        <v>0</v>
      </c>
      <c r="S9" s="44">
        <v>160</v>
      </c>
      <c r="T9" s="32">
        <v>0</v>
      </c>
      <c r="U9" s="44">
        <v>99.83</v>
      </c>
      <c r="V9" s="32">
        <v>0</v>
      </c>
      <c r="W9" s="32">
        <v>0</v>
      </c>
      <c r="X9" s="32"/>
      <c r="Y9" s="32">
        <f t="shared" si="0"/>
        <v>1810</v>
      </c>
      <c r="Z9" s="32">
        <f t="shared" si="1"/>
        <v>31.29815</v>
      </c>
      <c r="AA9" s="21">
        <f t="shared" si="2"/>
        <v>1.72</v>
      </c>
      <c r="AB9" s="17">
        <v>16</v>
      </c>
      <c r="AC9" s="24">
        <v>10</v>
      </c>
      <c r="AD9" s="24" t="s">
        <v>42</v>
      </c>
    </row>
    <row r="10" spans="1:30" s="20" customFormat="1" ht="43.2">
      <c r="A10" s="17">
        <v>5</v>
      </c>
      <c r="B10" s="3" t="s">
        <v>14</v>
      </c>
      <c r="C10" s="44">
        <v>130</v>
      </c>
      <c r="D10" s="32">
        <v>26.147500000000001</v>
      </c>
      <c r="E10" s="45">
        <v>255</v>
      </c>
      <c r="F10" s="32">
        <v>40.453449999999997</v>
      </c>
      <c r="G10" s="44">
        <v>40</v>
      </c>
      <c r="H10" s="32">
        <v>0</v>
      </c>
      <c r="I10" s="32">
        <v>0</v>
      </c>
      <c r="J10" s="32">
        <v>0</v>
      </c>
      <c r="K10" s="45">
        <v>180</v>
      </c>
      <c r="L10" s="32">
        <v>0</v>
      </c>
      <c r="M10" s="44">
        <v>70</v>
      </c>
      <c r="N10" s="32">
        <v>0</v>
      </c>
      <c r="O10" s="44">
        <v>30</v>
      </c>
      <c r="P10" s="32">
        <v>0</v>
      </c>
      <c r="Q10" s="44">
        <v>45</v>
      </c>
      <c r="R10" s="32">
        <v>0</v>
      </c>
      <c r="S10" s="44">
        <v>30</v>
      </c>
      <c r="T10" s="32">
        <v>0</v>
      </c>
      <c r="U10" s="32">
        <v>0</v>
      </c>
      <c r="V10" s="32">
        <v>0</v>
      </c>
      <c r="W10" s="32">
        <v>0</v>
      </c>
      <c r="X10" s="32"/>
      <c r="Y10" s="32">
        <f t="shared" si="0"/>
        <v>780</v>
      </c>
      <c r="Z10" s="32">
        <f t="shared" si="1"/>
        <v>66.600949999999997</v>
      </c>
      <c r="AA10" s="21">
        <f t="shared" si="2"/>
        <v>8.5299999999999994</v>
      </c>
      <c r="AB10" s="17">
        <v>2</v>
      </c>
      <c r="AC10" s="24">
        <v>2</v>
      </c>
      <c r="AD10" s="24"/>
    </row>
    <row r="11" spans="1:30" s="20" customFormat="1" ht="43.2">
      <c r="A11" s="17">
        <v>6</v>
      </c>
      <c r="B11" s="3" t="s">
        <v>15</v>
      </c>
      <c r="C11" s="39">
        <v>0</v>
      </c>
      <c r="D11" s="32">
        <v>0</v>
      </c>
      <c r="E11" s="32">
        <v>0</v>
      </c>
      <c r="F11" s="32">
        <v>0</v>
      </c>
      <c r="G11" s="37">
        <v>0</v>
      </c>
      <c r="H11" s="32">
        <v>0</v>
      </c>
      <c r="I11" s="32">
        <v>0</v>
      </c>
      <c r="J11" s="32">
        <v>0</v>
      </c>
      <c r="K11" s="44">
        <v>30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/>
      <c r="Y11" s="32">
        <f t="shared" si="0"/>
        <v>30</v>
      </c>
      <c r="Z11" s="32">
        <f t="shared" si="1"/>
        <v>0</v>
      </c>
      <c r="AA11" s="21">
        <f t="shared" si="2"/>
        <v>0</v>
      </c>
      <c r="AB11" s="17"/>
      <c r="AC11" s="24"/>
      <c r="AD11" s="24"/>
    </row>
    <row r="12" spans="1:30" s="20" customFormat="1" ht="43.2">
      <c r="A12" s="17">
        <v>7</v>
      </c>
      <c r="B12" s="3" t="s">
        <v>16</v>
      </c>
      <c r="C12" s="44">
        <v>300</v>
      </c>
      <c r="D12" s="32">
        <v>9.5318299999999994</v>
      </c>
      <c r="E12" s="44">
        <v>300</v>
      </c>
      <c r="F12" s="32">
        <v>0.32400000000000001</v>
      </c>
      <c r="G12" s="44">
        <v>205</v>
      </c>
      <c r="H12" s="32">
        <v>0</v>
      </c>
      <c r="I12" s="44">
        <v>220</v>
      </c>
      <c r="J12" s="32">
        <v>0</v>
      </c>
      <c r="K12" s="44">
        <v>455</v>
      </c>
      <c r="L12" s="32">
        <v>0.42</v>
      </c>
      <c r="M12" s="44">
        <v>250</v>
      </c>
      <c r="N12" s="32">
        <v>0</v>
      </c>
      <c r="O12" s="44">
        <v>200</v>
      </c>
      <c r="P12" s="32">
        <v>19.18</v>
      </c>
      <c r="Q12" s="44">
        <v>220</v>
      </c>
      <c r="R12" s="32">
        <v>0</v>
      </c>
      <c r="S12" s="45">
        <v>255</v>
      </c>
      <c r="T12" s="32">
        <v>0</v>
      </c>
      <c r="U12" s="44">
        <v>445</v>
      </c>
      <c r="V12" s="32">
        <v>0</v>
      </c>
      <c r="W12" s="32">
        <v>0</v>
      </c>
      <c r="X12" s="32"/>
      <c r="Y12" s="32">
        <f t="shared" si="0"/>
        <v>2850</v>
      </c>
      <c r="Z12" s="32">
        <f t="shared" si="1"/>
        <v>29.455829999999999</v>
      </c>
      <c r="AA12" s="21">
        <f t="shared" si="2"/>
        <v>1.03</v>
      </c>
      <c r="AB12" s="17">
        <v>23</v>
      </c>
      <c r="AC12" s="24">
        <v>12</v>
      </c>
      <c r="AD12" s="24" t="s">
        <v>42</v>
      </c>
    </row>
    <row r="13" spans="1:30" s="20" customFormat="1" ht="43.2">
      <c r="A13" s="17">
        <v>8</v>
      </c>
      <c r="B13" s="3" t="s">
        <v>17</v>
      </c>
      <c r="C13" s="39">
        <v>0</v>
      </c>
      <c r="D13" s="32">
        <v>0</v>
      </c>
      <c r="E13" s="32">
        <v>0</v>
      </c>
      <c r="F13" s="32">
        <v>0</v>
      </c>
      <c r="G13" s="39">
        <v>0</v>
      </c>
      <c r="H13" s="32">
        <v>0</v>
      </c>
      <c r="I13" s="32">
        <v>0</v>
      </c>
      <c r="J13" s="32">
        <v>0</v>
      </c>
      <c r="K13" s="44">
        <v>136</v>
      </c>
      <c r="L13" s="32">
        <v>0</v>
      </c>
      <c r="M13" s="32">
        <v>0</v>
      </c>
      <c r="N13" s="32">
        <v>0</v>
      </c>
      <c r="O13" s="44">
        <v>40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/>
      <c r="Y13" s="32">
        <f t="shared" si="0"/>
        <v>176</v>
      </c>
      <c r="Z13" s="32">
        <f t="shared" si="1"/>
        <v>0</v>
      </c>
      <c r="AA13" s="21">
        <f t="shared" si="2"/>
        <v>0</v>
      </c>
      <c r="AB13" s="17"/>
      <c r="AC13" s="24"/>
      <c r="AD13" s="24"/>
    </row>
    <row r="14" spans="1:30" s="20" customFormat="1" ht="43.2">
      <c r="A14" s="17">
        <v>9</v>
      </c>
      <c r="B14" s="3" t="s">
        <v>18</v>
      </c>
      <c r="C14" s="39">
        <v>0</v>
      </c>
      <c r="D14" s="32">
        <v>0</v>
      </c>
      <c r="E14" s="32">
        <v>0</v>
      </c>
      <c r="F14" s="32">
        <v>0</v>
      </c>
      <c r="G14" s="38">
        <v>0</v>
      </c>
      <c r="H14" s="32">
        <v>0</v>
      </c>
      <c r="I14" s="32">
        <v>0</v>
      </c>
      <c r="J14" s="32">
        <v>0</v>
      </c>
      <c r="K14" s="44">
        <v>1120</v>
      </c>
      <c r="L14" s="32">
        <v>9.91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/>
      <c r="Y14" s="32">
        <f t="shared" si="0"/>
        <v>1120</v>
      </c>
      <c r="Z14" s="32">
        <f t="shared" si="1"/>
        <v>9.91</v>
      </c>
      <c r="AA14" s="21">
        <f t="shared" si="2"/>
        <v>0.88</v>
      </c>
      <c r="AB14" s="17"/>
      <c r="AC14" s="24"/>
      <c r="AD14" s="24"/>
    </row>
    <row r="15" spans="1:30" s="20" customFormat="1" ht="43.2">
      <c r="A15" s="17">
        <v>10</v>
      </c>
      <c r="B15" s="3" t="s">
        <v>19</v>
      </c>
      <c r="C15" s="44">
        <v>470</v>
      </c>
      <c r="D15" s="32">
        <v>4.4739000000000004</v>
      </c>
      <c r="E15" s="44">
        <v>870</v>
      </c>
      <c r="F15" s="32">
        <v>31.82282</v>
      </c>
      <c r="G15" s="44">
        <v>590</v>
      </c>
      <c r="H15" s="32">
        <v>0</v>
      </c>
      <c r="I15" s="44">
        <v>1025</v>
      </c>
      <c r="J15" s="32">
        <v>200.41</v>
      </c>
      <c r="K15" s="44">
        <v>1110</v>
      </c>
      <c r="L15" s="32">
        <v>2.73</v>
      </c>
      <c r="M15" s="45">
        <v>1405</v>
      </c>
      <c r="N15" s="32">
        <v>0</v>
      </c>
      <c r="O15" s="44">
        <v>315</v>
      </c>
      <c r="P15" s="32">
        <v>0</v>
      </c>
      <c r="Q15" s="44">
        <v>1229</v>
      </c>
      <c r="R15" s="32">
        <v>0</v>
      </c>
      <c r="S15" s="44">
        <v>485</v>
      </c>
      <c r="T15" s="32">
        <v>0</v>
      </c>
      <c r="U15" s="44">
        <v>300</v>
      </c>
      <c r="V15" s="32">
        <v>0</v>
      </c>
      <c r="W15" s="32">
        <v>0</v>
      </c>
      <c r="X15" s="32"/>
      <c r="Y15" s="32">
        <f t="shared" si="0"/>
        <v>7799</v>
      </c>
      <c r="Z15" s="32">
        <f t="shared" si="1"/>
        <v>239.43671999999998</v>
      </c>
      <c r="AA15" s="21">
        <f t="shared" si="2"/>
        <v>3.07</v>
      </c>
      <c r="AB15" s="17">
        <v>50</v>
      </c>
      <c r="AC15" s="24">
        <v>25</v>
      </c>
      <c r="AD15" s="24" t="s">
        <v>42</v>
      </c>
    </row>
    <row r="16" spans="1:30" s="20" customFormat="1" ht="43.2">
      <c r="A16" s="17">
        <v>11</v>
      </c>
      <c r="B16" s="3" t="s">
        <v>20</v>
      </c>
      <c r="C16" s="44">
        <v>115</v>
      </c>
      <c r="D16" s="32">
        <v>1.41578</v>
      </c>
      <c r="E16" s="44">
        <v>245</v>
      </c>
      <c r="F16" s="32">
        <v>0</v>
      </c>
      <c r="G16" s="44">
        <v>75</v>
      </c>
      <c r="H16" s="32">
        <v>2.1839988465974622</v>
      </c>
      <c r="I16" s="44">
        <v>50</v>
      </c>
      <c r="J16" s="32">
        <v>0</v>
      </c>
      <c r="K16" s="44">
        <v>50</v>
      </c>
      <c r="L16" s="32">
        <v>0</v>
      </c>
      <c r="M16" s="44">
        <v>120</v>
      </c>
      <c r="N16" s="32">
        <v>0</v>
      </c>
      <c r="O16" s="44">
        <v>635</v>
      </c>
      <c r="P16" s="32">
        <v>0</v>
      </c>
      <c r="Q16" s="44">
        <v>15</v>
      </c>
      <c r="R16" s="32">
        <v>0</v>
      </c>
      <c r="S16" s="44">
        <v>180</v>
      </c>
      <c r="T16" s="32">
        <v>0</v>
      </c>
      <c r="U16" s="32">
        <v>0</v>
      </c>
      <c r="V16" s="32">
        <v>0</v>
      </c>
      <c r="W16" s="32">
        <v>0</v>
      </c>
      <c r="X16" s="32"/>
      <c r="Y16" s="32">
        <f t="shared" si="0"/>
        <v>1485</v>
      </c>
      <c r="Z16" s="32">
        <f t="shared" si="1"/>
        <v>3.5997788465974621</v>
      </c>
      <c r="AA16" s="21">
        <f t="shared" si="2"/>
        <v>0.24</v>
      </c>
      <c r="AB16" s="17">
        <v>4</v>
      </c>
      <c r="AC16" s="24">
        <v>2</v>
      </c>
      <c r="AD16" s="24" t="s">
        <v>42</v>
      </c>
    </row>
    <row r="17" spans="1:30" s="20" customFormat="1">
      <c r="A17" s="17">
        <v>12</v>
      </c>
      <c r="B17" s="3" t="s">
        <v>21</v>
      </c>
      <c r="C17" s="44">
        <v>820</v>
      </c>
      <c r="D17" s="32">
        <v>2.0957599999999998</v>
      </c>
      <c r="E17" s="44">
        <v>805</v>
      </c>
      <c r="F17" s="32">
        <v>32.376550000000002</v>
      </c>
      <c r="G17" s="44">
        <v>867</v>
      </c>
      <c r="H17" s="32">
        <v>0</v>
      </c>
      <c r="I17" s="44">
        <v>813</v>
      </c>
      <c r="J17" s="32">
        <v>98.83</v>
      </c>
      <c r="K17" s="44">
        <v>1090</v>
      </c>
      <c r="L17" s="32">
        <v>0.21</v>
      </c>
      <c r="M17" s="45">
        <v>1062</v>
      </c>
      <c r="N17" s="32">
        <v>0</v>
      </c>
      <c r="O17" s="44">
        <v>735</v>
      </c>
      <c r="P17" s="32">
        <v>72.438000000000002</v>
      </c>
      <c r="Q17" s="44">
        <v>795</v>
      </c>
      <c r="R17" s="32">
        <v>0</v>
      </c>
      <c r="S17" s="44">
        <v>837</v>
      </c>
      <c r="T17" s="32">
        <v>21</v>
      </c>
      <c r="U17" s="44">
        <v>985</v>
      </c>
      <c r="V17" s="32">
        <v>0</v>
      </c>
      <c r="W17" s="32">
        <v>0</v>
      </c>
      <c r="X17" s="32"/>
      <c r="Y17" s="32">
        <f t="shared" si="0"/>
        <v>8809</v>
      </c>
      <c r="Z17" s="32">
        <f t="shared" si="1"/>
        <v>226.95031</v>
      </c>
      <c r="AA17" s="21">
        <f t="shared" si="2"/>
        <v>2.57</v>
      </c>
      <c r="AB17" s="17">
        <v>63</v>
      </c>
      <c r="AC17" s="24">
        <v>25</v>
      </c>
      <c r="AD17" s="24" t="s">
        <v>42</v>
      </c>
    </row>
    <row r="18" spans="1:30" s="20" customFormat="1" ht="43.2">
      <c r="A18" s="17">
        <v>13</v>
      </c>
      <c r="B18" s="3" t="s">
        <v>22</v>
      </c>
      <c r="C18" s="44">
        <v>85</v>
      </c>
      <c r="D18" s="32">
        <v>0.64</v>
      </c>
      <c r="E18" s="45">
        <v>245</v>
      </c>
      <c r="F18" s="32">
        <v>0</v>
      </c>
      <c r="G18" s="32">
        <v>0</v>
      </c>
      <c r="H18" s="32">
        <v>15.1811836734694</v>
      </c>
      <c r="I18" s="44">
        <v>200</v>
      </c>
      <c r="J18" s="32">
        <v>3.89</v>
      </c>
      <c r="K18" s="44">
        <v>290</v>
      </c>
      <c r="L18" s="32">
        <v>0</v>
      </c>
      <c r="M18" s="44">
        <v>35</v>
      </c>
      <c r="N18" s="32">
        <v>0</v>
      </c>
      <c r="O18" s="44">
        <v>325</v>
      </c>
      <c r="P18" s="32">
        <v>0</v>
      </c>
      <c r="Q18" s="44">
        <v>30</v>
      </c>
      <c r="R18" s="32">
        <v>0</v>
      </c>
      <c r="S18" s="44">
        <v>405</v>
      </c>
      <c r="T18" s="32">
        <v>0</v>
      </c>
      <c r="U18" s="44">
        <v>75</v>
      </c>
      <c r="V18" s="32">
        <v>0</v>
      </c>
      <c r="W18" s="32">
        <v>0</v>
      </c>
      <c r="X18" s="32"/>
      <c r="Y18" s="32">
        <f t="shared" si="0"/>
        <v>1690</v>
      </c>
      <c r="Z18" s="32">
        <f t="shared" si="1"/>
        <v>19.711183673469399</v>
      </c>
      <c r="AA18" s="21">
        <f t="shared" si="2"/>
        <v>1.1599999999999999</v>
      </c>
      <c r="AB18" s="17">
        <v>3</v>
      </c>
      <c r="AC18" s="24">
        <v>1</v>
      </c>
      <c r="AD18" s="24" t="s">
        <v>42</v>
      </c>
    </row>
    <row r="19" spans="1:30" s="20" customFormat="1" ht="64.8">
      <c r="A19" s="17">
        <v>14</v>
      </c>
      <c r="B19" s="3" t="s">
        <v>55</v>
      </c>
      <c r="C19" s="44">
        <v>122.5</v>
      </c>
      <c r="D19" s="32">
        <v>17.031030000000001</v>
      </c>
      <c r="E19" s="45">
        <v>463.9</v>
      </c>
      <c r="F19" s="32">
        <v>54.894710000000003</v>
      </c>
      <c r="G19" s="44">
        <v>98</v>
      </c>
      <c r="H19" s="32">
        <v>0</v>
      </c>
      <c r="I19" s="44">
        <v>202</v>
      </c>
      <c r="J19" s="32">
        <v>7.67</v>
      </c>
      <c r="K19" s="32">
        <v>0</v>
      </c>
      <c r="L19" s="32">
        <v>0</v>
      </c>
      <c r="M19" s="45">
        <v>278.7</v>
      </c>
      <c r="N19" s="32">
        <v>90</v>
      </c>
      <c r="O19" s="44">
        <v>161.69999999999999</v>
      </c>
      <c r="P19" s="32">
        <v>0</v>
      </c>
      <c r="Q19" s="44">
        <v>221.7</v>
      </c>
      <c r="R19" s="32">
        <v>0</v>
      </c>
      <c r="S19" s="44">
        <v>222</v>
      </c>
      <c r="T19" s="32">
        <v>0</v>
      </c>
      <c r="U19" s="44">
        <v>358</v>
      </c>
      <c r="V19" s="32">
        <v>0</v>
      </c>
      <c r="W19" s="32">
        <v>980</v>
      </c>
      <c r="X19" s="32">
        <v>3.4</v>
      </c>
      <c r="Y19" s="32">
        <f t="shared" si="0"/>
        <v>3108.5</v>
      </c>
      <c r="Z19" s="32">
        <f t="shared" si="1"/>
        <v>172.99574000000001</v>
      </c>
      <c r="AA19" s="21">
        <f t="shared" si="2"/>
        <v>5.56</v>
      </c>
      <c r="AB19" s="17">
        <v>7</v>
      </c>
      <c r="AC19" s="17">
        <v>2</v>
      </c>
      <c r="AD19" s="24" t="s">
        <v>42</v>
      </c>
    </row>
    <row r="20" spans="1:30" s="20" customFormat="1" ht="43.2">
      <c r="A20" s="17">
        <v>15</v>
      </c>
      <c r="B20" s="3" t="s">
        <v>57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/>
      <c r="Y20" s="32">
        <f t="shared" si="0"/>
        <v>0</v>
      </c>
      <c r="Z20" s="32">
        <f t="shared" si="1"/>
        <v>0</v>
      </c>
      <c r="AA20" s="21">
        <v>0</v>
      </c>
      <c r="AB20" s="17"/>
      <c r="AC20" s="17"/>
      <c r="AD20" s="24"/>
    </row>
    <row r="21" spans="1:30" s="20" customFormat="1">
      <c r="A21" s="22">
        <v>16</v>
      </c>
      <c r="B21" s="3" t="s">
        <v>61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100</v>
      </c>
      <c r="X21" s="32"/>
      <c r="Y21" s="32">
        <f t="shared" si="0"/>
        <v>100</v>
      </c>
      <c r="Z21" s="32">
        <f t="shared" si="1"/>
        <v>0</v>
      </c>
      <c r="AA21" s="21">
        <f t="shared" si="2"/>
        <v>0</v>
      </c>
      <c r="AB21" s="19"/>
      <c r="AC21" s="19"/>
      <c r="AD21" s="24"/>
    </row>
    <row r="22" spans="1:30" s="20" customFormat="1" ht="31.2" customHeight="1">
      <c r="A22" s="25"/>
      <c r="B22" s="34" t="s">
        <v>38</v>
      </c>
      <c r="C22" s="36">
        <f t="shared" ref="C22:Z22" si="3">SUM(C6:C21)</f>
        <v>2679.55</v>
      </c>
      <c r="D22" s="26">
        <f t="shared" si="3"/>
        <v>107.72253000000001</v>
      </c>
      <c r="E22" s="36">
        <f t="shared" si="3"/>
        <v>3925.1</v>
      </c>
      <c r="F22" s="26">
        <f t="shared" si="3"/>
        <v>194.87153000000001</v>
      </c>
      <c r="G22" s="36">
        <f t="shared" si="3"/>
        <v>2751.88</v>
      </c>
      <c r="H22" s="33">
        <f t="shared" si="3"/>
        <v>147.35842252006688</v>
      </c>
      <c r="I22" s="36">
        <f t="shared" si="3"/>
        <v>3081.01</v>
      </c>
      <c r="J22" s="26">
        <f t="shared" si="3"/>
        <v>381.90999999999997</v>
      </c>
      <c r="K22" s="36">
        <f t="shared" si="3"/>
        <v>5372.84</v>
      </c>
      <c r="L22" s="26">
        <f t="shared" si="3"/>
        <v>101.35</v>
      </c>
      <c r="M22" s="36">
        <f t="shared" si="3"/>
        <v>4048.85</v>
      </c>
      <c r="N22" s="26">
        <f t="shared" si="3"/>
        <v>120</v>
      </c>
      <c r="O22" s="36">
        <f t="shared" si="3"/>
        <v>3061.5499999999997</v>
      </c>
      <c r="P22" s="26">
        <f t="shared" si="3"/>
        <v>146.50799999999998</v>
      </c>
      <c r="Q22" s="36">
        <f t="shared" si="3"/>
        <v>3040.6499999999996</v>
      </c>
      <c r="R22" s="26">
        <f t="shared" si="3"/>
        <v>32</v>
      </c>
      <c r="S22" s="36">
        <f t="shared" si="3"/>
        <v>3061.17</v>
      </c>
      <c r="T22" s="26">
        <f t="shared" si="3"/>
        <v>151</v>
      </c>
      <c r="U22" s="36">
        <f t="shared" si="3"/>
        <v>2678.85</v>
      </c>
      <c r="V22" s="26">
        <f t="shared" si="3"/>
        <v>38.35</v>
      </c>
      <c r="W22" s="36">
        <f t="shared" si="3"/>
        <v>1695.9299999999998</v>
      </c>
      <c r="X22" s="36">
        <f t="shared" si="3"/>
        <v>91.240000000000009</v>
      </c>
      <c r="Y22" s="36">
        <f t="shared" si="3"/>
        <v>35397.379999999997</v>
      </c>
      <c r="Z22" s="26">
        <f t="shared" si="3"/>
        <v>1512.3104825200667</v>
      </c>
      <c r="AA22" s="26">
        <f>TRUNC(Z22/Y22*100,2)</f>
        <v>4.2699999999999996</v>
      </c>
      <c r="AB22" s="25">
        <f>SUM(AB6:AB20)</f>
        <v>195</v>
      </c>
      <c r="AC22" s="25">
        <f>SUM(AC6:AC20)</f>
        <v>94</v>
      </c>
      <c r="AD22" s="24"/>
    </row>
    <row r="23" spans="1:30" s="20" customFormat="1" ht="31.2" customHeight="1">
      <c r="A23" s="50"/>
      <c r="B23" s="51" t="s">
        <v>63</v>
      </c>
      <c r="C23" s="52"/>
      <c r="D23" s="53">
        <f>D22/C22*100</f>
        <v>4.0201724170103192</v>
      </c>
      <c r="E23" s="52"/>
      <c r="F23" s="53">
        <f>F22/E22*100</f>
        <v>4.9647532546941475</v>
      </c>
      <c r="G23" s="52"/>
      <c r="H23" s="53">
        <f>H22/G22*100</f>
        <v>5.3548273369502626</v>
      </c>
      <c r="I23" s="52"/>
      <c r="J23" s="53">
        <f>J22/I22*100</f>
        <v>12.39561053031311</v>
      </c>
      <c r="K23" s="52"/>
      <c r="L23" s="53">
        <f>L22/K22*100</f>
        <v>1.886339440593801</v>
      </c>
      <c r="M23" s="52"/>
      <c r="N23" s="53">
        <f>N22/M22*100</f>
        <v>2.9638045370907791</v>
      </c>
      <c r="O23" s="52"/>
      <c r="P23" s="53">
        <f>P22/O22*100</f>
        <v>4.7854191504303376</v>
      </c>
      <c r="Q23" s="52"/>
      <c r="R23" s="53">
        <f>R22/Q22*100</f>
        <v>1.0524065578083635</v>
      </c>
      <c r="S23" s="52"/>
      <c r="T23" s="53">
        <f>T22/S22*100</f>
        <v>4.9327544696962278</v>
      </c>
      <c r="U23" s="52"/>
      <c r="V23" s="53">
        <f>V22/U22*100</f>
        <v>1.4315844485506841</v>
      </c>
      <c r="W23" s="52"/>
      <c r="X23" s="53">
        <f>X22/W22*100</f>
        <v>5.379939030502439</v>
      </c>
      <c r="Y23" s="52"/>
      <c r="Z23" s="53"/>
      <c r="AA23" s="53"/>
      <c r="AB23" s="50"/>
      <c r="AC23" s="50"/>
      <c r="AD23" s="54"/>
    </row>
    <row r="24" spans="1:30">
      <c r="B24" s="1" t="s">
        <v>25</v>
      </c>
    </row>
    <row r="25" spans="1:30">
      <c r="A25" s="2">
        <v>1</v>
      </c>
      <c r="B25" s="296" t="s">
        <v>26</v>
      </c>
      <c r="C25" s="296"/>
      <c r="Y25" s="49">
        <f>C22+E22+G22+I22+K22+M22+O22+Q22+S22+U22+W22</f>
        <v>35397.37999999999</v>
      </c>
      <c r="Z25" s="49">
        <f>D22+F22+H22+J22+L22+N22+P22+R22+T22+V22+X22</f>
        <v>1512.3104825200667</v>
      </c>
    </row>
    <row r="26" spans="1:30">
      <c r="A26" s="2">
        <v>2</v>
      </c>
      <c r="B26" s="296" t="s">
        <v>27</v>
      </c>
      <c r="C26" s="296"/>
    </row>
    <row r="27" spans="1:30" ht="27">
      <c r="A27" s="2">
        <v>3</v>
      </c>
      <c r="B27" s="296" t="s">
        <v>28</v>
      </c>
      <c r="C27" s="296"/>
      <c r="F27" s="297" t="s">
        <v>75</v>
      </c>
      <c r="G27" s="299" t="s">
        <v>68</v>
      </c>
      <c r="H27" s="300"/>
      <c r="I27" s="299" t="s">
        <v>76</v>
      </c>
      <c r="J27" s="300"/>
      <c r="K27" s="299" t="s">
        <v>77</v>
      </c>
      <c r="L27" s="300"/>
      <c r="M27" s="299" t="s">
        <v>78</v>
      </c>
      <c r="N27" s="300"/>
      <c r="O27" s="138"/>
    </row>
    <row r="28" spans="1:30" ht="53.7">
      <c r="A28" s="2">
        <v>4</v>
      </c>
      <c r="B28" s="296" t="s">
        <v>29</v>
      </c>
      <c r="C28" s="296"/>
      <c r="F28" s="298"/>
      <c r="G28" s="139" t="s">
        <v>79</v>
      </c>
      <c r="H28" s="139" t="s">
        <v>80</v>
      </c>
      <c r="I28" s="139" t="s">
        <v>81</v>
      </c>
      <c r="J28" s="139" t="s">
        <v>80</v>
      </c>
      <c r="K28" s="139" t="s">
        <v>82</v>
      </c>
      <c r="L28" s="139" t="s">
        <v>80</v>
      </c>
      <c r="M28" s="139" t="s">
        <v>83</v>
      </c>
      <c r="N28" s="139" t="s">
        <v>80</v>
      </c>
      <c r="O28" s="139" t="s">
        <v>84</v>
      </c>
    </row>
    <row r="29" spans="1:30">
      <c r="A29" s="2">
        <v>5</v>
      </c>
      <c r="B29" s="296" t="s">
        <v>30</v>
      </c>
      <c r="C29" s="296"/>
      <c r="F29" s="139" t="s">
        <v>54</v>
      </c>
      <c r="G29" s="143">
        <f>W22</f>
        <v>1695.9299999999998</v>
      </c>
      <c r="H29" s="143">
        <f>X22</f>
        <v>91.240000000000009</v>
      </c>
      <c r="I29" s="140">
        <v>66207</v>
      </c>
      <c r="J29" s="140">
        <v>23155</v>
      </c>
      <c r="K29" s="140">
        <v>18350</v>
      </c>
      <c r="L29" s="140">
        <v>0</v>
      </c>
      <c r="M29" s="140">
        <v>151532</v>
      </c>
      <c r="N29" s="140">
        <v>49209</v>
      </c>
      <c r="O29" s="141">
        <f>H29/G29*100</f>
        <v>5.379939030502439</v>
      </c>
    </row>
    <row r="30" spans="1:30">
      <c r="A30" s="2">
        <v>6</v>
      </c>
      <c r="B30" s="296" t="s">
        <v>31</v>
      </c>
      <c r="C30" s="296"/>
      <c r="F30" s="139" t="s">
        <v>48</v>
      </c>
      <c r="G30" s="140">
        <f>K22</f>
        <v>5372.84</v>
      </c>
      <c r="H30" s="140">
        <f>L22</f>
        <v>101.35</v>
      </c>
      <c r="I30" s="140">
        <v>419925</v>
      </c>
      <c r="J30" s="140">
        <v>288906</v>
      </c>
      <c r="K30" s="140">
        <v>149300</v>
      </c>
      <c r="L30" s="140">
        <v>112921</v>
      </c>
      <c r="M30" s="140">
        <v>605062</v>
      </c>
      <c r="N30" s="140">
        <v>424656</v>
      </c>
      <c r="O30" s="141">
        <f t="shared" ref="O30:O39" si="4">H30/G30*100</f>
        <v>1.886339440593801</v>
      </c>
    </row>
    <row r="31" spans="1:30">
      <c r="A31" s="2">
        <v>7</v>
      </c>
      <c r="B31" s="296" t="s">
        <v>32</v>
      </c>
      <c r="C31" s="296"/>
      <c r="F31" s="139" t="s">
        <v>49</v>
      </c>
      <c r="G31" s="140">
        <f>M22</f>
        <v>4048.85</v>
      </c>
      <c r="H31" s="140">
        <f>N22</f>
        <v>120</v>
      </c>
      <c r="I31" s="140">
        <v>278634</v>
      </c>
      <c r="J31" s="140">
        <v>267211</v>
      </c>
      <c r="K31" s="140">
        <v>111500</v>
      </c>
      <c r="L31" s="140">
        <v>109819</v>
      </c>
      <c r="M31" s="140">
        <v>410149</v>
      </c>
      <c r="N31" s="140">
        <v>387092</v>
      </c>
      <c r="O31" s="141">
        <f t="shared" si="4"/>
        <v>2.9638045370907791</v>
      </c>
    </row>
    <row r="32" spans="1:30">
      <c r="F32" s="139" t="s">
        <v>50</v>
      </c>
      <c r="G32" s="140">
        <f>O22</f>
        <v>3061.5499999999997</v>
      </c>
      <c r="H32" s="140">
        <f>P22</f>
        <v>146.50799999999998</v>
      </c>
      <c r="I32" s="140">
        <v>201200</v>
      </c>
      <c r="J32" s="140">
        <v>181739</v>
      </c>
      <c r="K32" s="140">
        <v>104800</v>
      </c>
      <c r="L32" s="140">
        <v>79964</v>
      </c>
      <c r="M32" s="140">
        <v>327105</v>
      </c>
      <c r="N32" s="140">
        <v>274969</v>
      </c>
      <c r="O32" s="141">
        <f t="shared" si="4"/>
        <v>4.7854191504303376</v>
      </c>
    </row>
    <row r="33" spans="6:15" ht="37.200000000000003">
      <c r="F33" s="139" t="s">
        <v>44</v>
      </c>
      <c r="G33" s="140">
        <f>C22</f>
        <v>2679.55</v>
      </c>
      <c r="H33" s="140">
        <f>D22</f>
        <v>107.72253000000001</v>
      </c>
      <c r="I33" s="140">
        <v>259886</v>
      </c>
      <c r="J33" s="140">
        <v>208717</v>
      </c>
      <c r="K33" s="140">
        <v>93800</v>
      </c>
      <c r="L33" s="140">
        <v>75368</v>
      </c>
      <c r="M33" s="140">
        <v>369015</v>
      </c>
      <c r="N33" s="140">
        <v>295474</v>
      </c>
      <c r="O33" s="141">
        <f t="shared" si="4"/>
        <v>4.0201724170103192</v>
      </c>
    </row>
    <row r="34" spans="6:15">
      <c r="F34" s="139" t="s">
        <v>47</v>
      </c>
      <c r="G34" s="140">
        <f>I22</f>
        <v>3081.01</v>
      </c>
      <c r="H34" s="140">
        <f>J22</f>
        <v>381.90999999999997</v>
      </c>
      <c r="I34" s="140">
        <v>322200</v>
      </c>
      <c r="J34" s="140">
        <v>302811</v>
      </c>
      <c r="K34" s="140">
        <v>110800</v>
      </c>
      <c r="L34" s="140">
        <v>100042</v>
      </c>
      <c r="M34" s="140">
        <v>452754</v>
      </c>
      <c r="N34" s="140">
        <v>415608</v>
      </c>
      <c r="O34" s="141">
        <f t="shared" si="4"/>
        <v>12.39561053031311</v>
      </c>
    </row>
    <row r="35" spans="6:15">
      <c r="F35" s="139" t="s">
        <v>85</v>
      </c>
      <c r="G35" s="140">
        <f>G22</f>
        <v>2751.88</v>
      </c>
      <c r="H35" s="140">
        <f>H22</f>
        <v>147.35842252006688</v>
      </c>
      <c r="I35" s="140">
        <v>217440</v>
      </c>
      <c r="J35" s="140">
        <v>208408</v>
      </c>
      <c r="K35" s="140">
        <v>306502</v>
      </c>
      <c r="L35" s="140">
        <v>254287</v>
      </c>
      <c r="M35" s="140">
        <v>543635</v>
      </c>
      <c r="N35" s="140">
        <v>474463</v>
      </c>
      <c r="O35" s="141">
        <f t="shared" si="4"/>
        <v>5.3548273369502626</v>
      </c>
    </row>
    <row r="36" spans="6:15" ht="37.200000000000003">
      <c r="F36" s="139" t="s">
        <v>45</v>
      </c>
      <c r="G36" s="140">
        <f>E22</f>
        <v>3925.1</v>
      </c>
      <c r="H36" s="140">
        <f>F22</f>
        <v>194.87153000000001</v>
      </c>
      <c r="I36" s="140">
        <v>241802</v>
      </c>
      <c r="J36" s="140">
        <v>222101</v>
      </c>
      <c r="K36" s="140">
        <v>97133</v>
      </c>
      <c r="L36" s="140">
        <v>91081</v>
      </c>
      <c r="M36" s="140">
        <v>355044</v>
      </c>
      <c r="N36" s="140">
        <v>325198</v>
      </c>
      <c r="O36" s="141">
        <f t="shared" si="4"/>
        <v>4.9647532546941475</v>
      </c>
    </row>
    <row r="37" spans="6:15">
      <c r="F37" s="139" t="s">
        <v>52</v>
      </c>
      <c r="G37" s="140">
        <f>S22</f>
        <v>3061.17</v>
      </c>
      <c r="H37" s="140">
        <f>T22</f>
        <v>151</v>
      </c>
      <c r="I37" s="140">
        <v>167850</v>
      </c>
      <c r="J37" s="140">
        <v>142191</v>
      </c>
      <c r="K37" s="140">
        <v>69367</v>
      </c>
      <c r="L37" s="140">
        <v>55258</v>
      </c>
      <c r="M37" s="140">
        <v>252669</v>
      </c>
      <c r="N37" s="140">
        <v>209497</v>
      </c>
      <c r="O37" s="141">
        <f t="shared" si="4"/>
        <v>4.9327544696962278</v>
      </c>
    </row>
    <row r="38" spans="6:15">
      <c r="F38" s="139" t="s">
        <v>53</v>
      </c>
      <c r="G38" s="140">
        <f>U22</f>
        <v>2678.85</v>
      </c>
      <c r="H38" s="140">
        <f>V22</f>
        <v>38.35</v>
      </c>
      <c r="I38" s="140">
        <v>183800</v>
      </c>
      <c r="J38" s="140">
        <v>171447</v>
      </c>
      <c r="K38" s="140">
        <v>65000</v>
      </c>
      <c r="L38" s="140">
        <v>61315</v>
      </c>
      <c r="M38" s="140">
        <v>263817</v>
      </c>
      <c r="N38" s="140">
        <v>243718</v>
      </c>
      <c r="O38" s="141">
        <f t="shared" si="4"/>
        <v>1.4315844485506841</v>
      </c>
    </row>
    <row r="39" spans="6:15">
      <c r="F39" s="139" t="s">
        <v>51</v>
      </c>
      <c r="G39" s="140">
        <f>Q22</f>
        <v>3040.6499999999996</v>
      </c>
      <c r="H39" s="140">
        <f>R22</f>
        <v>32</v>
      </c>
      <c r="I39" s="140">
        <v>199499</v>
      </c>
      <c r="J39" s="140">
        <v>187102</v>
      </c>
      <c r="K39" s="140">
        <v>102000</v>
      </c>
      <c r="L39" s="140">
        <v>99004</v>
      </c>
      <c r="M39" s="140">
        <v>317091</v>
      </c>
      <c r="N39" s="140">
        <v>296805</v>
      </c>
      <c r="O39" s="141">
        <f t="shared" si="4"/>
        <v>1.0524065578083635</v>
      </c>
    </row>
    <row r="40" spans="6:15" ht="37.200000000000003">
      <c r="F40" s="139" t="s">
        <v>66</v>
      </c>
      <c r="G40" s="142">
        <f>SUM(G29:G39)</f>
        <v>35397.380000000005</v>
      </c>
      <c r="H40" s="142">
        <f>SUM(H29:H39)</f>
        <v>1512.3104825200667</v>
      </c>
      <c r="I40" s="142">
        <v>2558443</v>
      </c>
      <c r="J40" s="142">
        <v>2203787</v>
      </c>
      <c r="K40" s="142">
        <v>1228552</v>
      </c>
      <c r="L40" s="142">
        <v>1039058</v>
      </c>
      <c r="M40" s="142">
        <v>4047873</v>
      </c>
      <c r="N40" s="142">
        <v>3396689</v>
      </c>
      <c r="O40" s="141">
        <v>83.91</v>
      </c>
    </row>
  </sheetData>
  <mergeCells count="31">
    <mergeCell ref="F27:F28"/>
    <mergeCell ref="G27:H27"/>
    <mergeCell ref="I27:J27"/>
    <mergeCell ref="K27:L27"/>
    <mergeCell ref="M27:N27"/>
    <mergeCell ref="B30:C30"/>
    <mergeCell ref="B31:C31"/>
    <mergeCell ref="C4:D4"/>
    <mergeCell ref="U4:V4"/>
    <mergeCell ref="E4:F4"/>
    <mergeCell ref="G4:H4"/>
    <mergeCell ref="I4:J4"/>
    <mergeCell ref="K4:L4"/>
    <mergeCell ref="M4:N4"/>
    <mergeCell ref="O4:P4"/>
    <mergeCell ref="B29:C29"/>
    <mergeCell ref="B25:C25"/>
    <mergeCell ref="B26:C26"/>
    <mergeCell ref="B27:C27"/>
    <mergeCell ref="B28:C28"/>
    <mergeCell ref="Q4:R4"/>
    <mergeCell ref="AB4:AB5"/>
    <mergeCell ref="AC4:AC5"/>
    <mergeCell ref="AD4:AD5"/>
    <mergeCell ref="S4:T4"/>
    <mergeCell ref="W4:X4"/>
    <mergeCell ref="A1:X1"/>
    <mergeCell ref="A2:X2"/>
    <mergeCell ref="Y4:AA4"/>
    <mergeCell ref="A4:A5"/>
    <mergeCell ref="B4:B5"/>
  </mergeCells>
  <pageMargins left="0.7" right="0.7" top="0.5" bottom="0.25" header="0.3" footer="0.3"/>
  <pageSetup paperSize="9" scale="4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topLeftCell="A3" zoomScale="80" zoomScaleNormal="100" zoomScaleSheetLayoutView="80" workbookViewId="0">
      <selection activeCell="K11" sqref="K11"/>
    </sheetView>
  </sheetViews>
  <sheetFormatPr defaultColWidth="9.1015625" defaultRowHeight="21.6"/>
  <cols>
    <col min="1" max="1" width="6.41796875" style="1" customWidth="1"/>
    <col min="2" max="2" width="54.1015625" style="1" customWidth="1"/>
    <col min="3" max="3" width="15.5234375" style="1" customWidth="1"/>
    <col min="4" max="4" width="9.1015625" style="1"/>
    <col min="5" max="5" width="17.20703125" style="1" customWidth="1"/>
    <col min="6" max="6" width="14.1015625" style="1" customWidth="1"/>
    <col min="7" max="7" width="11.89453125" style="1" customWidth="1"/>
    <col min="8" max="8" width="14.68359375" style="1" customWidth="1"/>
    <col min="9" max="10" width="17" style="1" customWidth="1"/>
    <col min="11" max="11" width="14" style="1" customWidth="1"/>
    <col min="12" max="12" width="36.89453125" style="1" customWidth="1"/>
    <col min="13" max="16384" width="9.1015625" style="1"/>
  </cols>
  <sheetData>
    <row r="1" spans="1:12" ht="52.8" customHeight="1">
      <c r="A1" s="301" t="s">
        <v>39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27.3">
      <c r="B2" s="13" t="s">
        <v>43</v>
      </c>
      <c r="H2" s="302" t="s">
        <v>37</v>
      </c>
      <c r="I2" s="302"/>
      <c r="J2" s="302"/>
      <c r="K2" s="302"/>
    </row>
    <row r="3" spans="1:12" ht="21" customHeight="1">
      <c r="A3" s="303" t="s">
        <v>1</v>
      </c>
      <c r="B3" s="294" t="s">
        <v>0</v>
      </c>
      <c r="C3" s="294" t="s">
        <v>2</v>
      </c>
      <c r="D3" s="303" t="s">
        <v>3</v>
      </c>
      <c r="E3" s="303"/>
      <c r="F3" s="303" t="s">
        <v>5</v>
      </c>
      <c r="G3" s="303"/>
      <c r="H3" s="303" t="s">
        <v>8</v>
      </c>
      <c r="I3" s="303"/>
      <c r="J3" s="304" t="s">
        <v>35</v>
      </c>
      <c r="K3" s="305" t="s">
        <v>36</v>
      </c>
      <c r="L3" s="305" t="s">
        <v>40</v>
      </c>
    </row>
    <row r="4" spans="1:12" ht="112.2" customHeight="1">
      <c r="A4" s="303"/>
      <c r="B4" s="294"/>
      <c r="C4" s="294"/>
      <c r="D4" s="4" t="s">
        <v>4</v>
      </c>
      <c r="E4" s="4" t="s">
        <v>34</v>
      </c>
      <c r="F4" s="4" t="s">
        <v>6</v>
      </c>
      <c r="G4" s="4" t="s">
        <v>7</v>
      </c>
      <c r="H4" s="4" t="s">
        <v>33</v>
      </c>
      <c r="I4" s="4" t="s">
        <v>9</v>
      </c>
      <c r="J4" s="304"/>
      <c r="K4" s="305"/>
      <c r="L4" s="305"/>
    </row>
    <row r="5" spans="1:12" ht="36" customHeight="1">
      <c r="A5" s="15"/>
      <c r="B5" s="16"/>
      <c r="C5" s="16"/>
      <c r="D5" s="4"/>
      <c r="E5" s="4"/>
      <c r="F5" s="4"/>
      <c r="G5" s="4"/>
      <c r="H5" s="4"/>
      <c r="I5" s="4"/>
      <c r="J5" s="4"/>
      <c r="K5" s="14"/>
      <c r="L5" s="2"/>
    </row>
    <row r="6" spans="1:12" ht="43.2">
      <c r="A6" s="2">
        <v>1</v>
      </c>
      <c r="B6" s="3" t="s">
        <v>10</v>
      </c>
      <c r="C6" s="2"/>
      <c r="D6" s="2">
        <v>100</v>
      </c>
      <c r="E6" s="9">
        <v>163.95</v>
      </c>
      <c r="F6" s="2">
        <v>1</v>
      </c>
      <c r="G6" s="5">
        <f>I6</f>
        <v>22.680622140896617</v>
      </c>
      <c r="H6" s="2">
        <v>37.18488</v>
      </c>
      <c r="I6" s="5">
        <f>H6/E6*100</f>
        <v>22.680622140896617</v>
      </c>
      <c r="J6" s="2">
        <v>1</v>
      </c>
      <c r="K6" s="2"/>
      <c r="L6" s="2"/>
    </row>
    <row r="7" spans="1:12" ht="43.2">
      <c r="A7" s="2">
        <v>2</v>
      </c>
      <c r="B7" s="3" t="s">
        <v>11</v>
      </c>
      <c r="C7" s="2" t="s">
        <v>41</v>
      </c>
      <c r="D7" s="2">
        <v>100</v>
      </c>
      <c r="E7" s="9">
        <v>118.1</v>
      </c>
      <c r="F7" s="6">
        <f>K7</f>
        <v>10</v>
      </c>
      <c r="G7" s="5">
        <f t="shared" ref="G7:G19" si="0">I7</f>
        <v>0</v>
      </c>
      <c r="H7" s="2"/>
      <c r="I7" s="5">
        <f>H7/E7*100</f>
        <v>0</v>
      </c>
      <c r="J7" s="6">
        <v>18</v>
      </c>
      <c r="K7" s="7">
        <v>10</v>
      </c>
      <c r="L7" s="8" t="s">
        <v>42</v>
      </c>
    </row>
    <row r="8" spans="1:12" ht="45.75" customHeight="1">
      <c r="A8" s="2">
        <v>3</v>
      </c>
      <c r="B8" s="3" t="s">
        <v>12</v>
      </c>
      <c r="C8" s="2" t="s">
        <v>41</v>
      </c>
      <c r="D8" s="2">
        <v>100</v>
      </c>
      <c r="E8" s="9">
        <v>185</v>
      </c>
      <c r="F8" s="6">
        <f t="shared" ref="F8:F19" si="1">K8</f>
        <v>5</v>
      </c>
      <c r="G8" s="5">
        <f t="shared" si="0"/>
        <v>0.91010810810810816</v>
      </c>
      <c r="H8" s="2">
        <v>1.6837</v>
      </c>
      <c r="I8" s="5">
        <f>H8/E8*100</f>
        <v>0.91010810810810816</v>
      </c>
      <c r="J8" s="6">
        <v>8</v>
      </c>
      <c r="K8" s="7">
        <v>5</v>
      </c>
      <c r="L8" s="8" t="s">
        <v>42</v>
      </c>
    </row>
    <row r="9" spans="1:12" ht="43.2">
      <c r="A9" s="2">
        <v>4</v>
      </c>
      <c r="B9" s="3" t="s">
        <v>13</v>
      </c>
      <c r="C9" s="2" t="s">
        <v>41</v>
      </c>
      <c r="D9" s="2">
        <v>100</v>
      </c>
      <c r="E9" s="9">
        <v>170</v>
      </c>
      <c r="F9" s="6">
        <f t="shared" si="1"/>
        <v>10</v>
      </c>
      <c r="G9" s="5">
        <f t="shared" si="0"/>
        <v>4.4224411764705884</v>
      </c>
      <c r="H9" s="2">
        <v>7.5181500000000003</v>
      </c>
      <c r="I9" s="5">
        <f t="shared" ref="I9:I21" si="2">H9/E9*100</f>
        <v>4.4224411764705884</v>
      </c>
      <c r="J9" s="2">
        <v>16</v>
      </c>
      <c r="K9" s="8">
        <v>10</v>
      </c>
      <c r="L9" s="8" t="s">
        <v>42</v>
      </c>
    </row>
    <row r="10" spans="1:12" ht="43.2">
      <c r="A10" s="2">
        <v>5</v>
      </c>
      <c r="B10" s="3" t="s">
        <v>14</v>
      </c>
      <c r="C10" s="2" t="s">
        <v>41</v>
      </c>
      <c r="D10" s="2">
        <v>100</v>
      </c>
      <c r="E10" s="9">
        <v>130</v>
      </c>
      <c r="F10" s="6">
        <f t="shared" si="1"/>
        <v>2</v>
      </c>
      <c r="G10" s="5">
        <f t="shared" si="0"/>
        <v>20.113461538461539</v>
      </c>
      <c r="H10" s="2">
        <v>26.147500000000001</v>
      </c>
      <c r="I10" s="5">
        <f t="shared" si="2"/>
        <v>20.113461538461539</v>
      </c>
      <c r="J10" s="2">
        <v>2</v>
      </c>
      <c r="K10" s="8">
        <v>2</v>
      </c>
      <c r="L10" s="8"/>
    </row>
    <row r="11" spans="1:12" ht="43.2">
      <c r="A11" s="2">
        <v>6</v>
      </c>
      <c r="B11" s="3" t="s">
        <v>15</v>
      </c>
      <c r="C11" s="2"/>
      <c r="D11" s="2"/>
      <c r="E11" s="2"/>
      <c r="F11" s="6"/>
      <c r="G11" s="5"/>
      <c r="H11" s="2"/>
      <c r="I11" s="5"/>
      <c r="J11" s="2"/>
      <c r="K11" s="8"/>
      <c r="L11" s="8"/>
    </row>
    <row r="12" spans="1:12" ht="43.2">
      <c r="A12" s="2">
        <v>7</v>
      </c>
      <c r="B12" s="3" t="s">
        <v>16</v>
      </c>
      <c r="C12" s="2" t="s">
        <v>41</v>
      </c>
      <c r="D12" s="2">
        <v>100</v>
      </c>
      <c r="E12" s="9">
        <v>300</v>
      </c>
      <c r="F12" s="6">
        <f t="shared" si="1"/>
        <v>12</v>
      </c>
      <c r="G12" s="5">
        <f t="shared" si="0"/>
        <v>3.1772766666666667</v>
      </c>
      <c r="H12" s="2">
        <v>9.5318299999999994</v>
      </c>
      <c r="I12" s="5">
        <f t="shared" si="2"/>
        <v>3.1772766666666667</v>
      </c>
      <c r="J12" s="2">
        <v>23</v>
      </c>
      <c r="K12" s="8">
        <v>12</v>
      </c>
      <c r="L12" s="8" t="s">
        <v>42</v>
      </c>
    </row>
    <row r="13" spans="1:12" ht="43.2">
      <c r="A13" s="2">
        <v>8</v>
      </c>
      <c r="B13" s="3" t="s">
        <v>17</v>
      </c>
      <c r="C13" s="2"/>
      <c r="D13" s="2"/>
      <c r="E13" s="2"/>
      <c r="F13" s="6"/>
      <c r="G13" s="5"/>
      <c r="H13" s="2"/>
      <c r="I13" s="5"/>
      <c r="J13" s="2"/>
      <c r="K13" s="8"/>
      <c r="L13" s="8"/>
    </row>
    <row r="14" spans="1:12">
      <c r="A14" s="2">
        <v>9</v>
      </c>
      <c r="B14" s="3" t="s">
        <v>18</v>
      </c>
      <c r="C14" s="2"/>
      <c r="D14" s="2"/>
      <c r="E14" s="2"/>
      <c r="F14" s="6"/>
      <c r="G14" s="5"/>
      <c r="H14" s="2"/>
      <c r="I14" s="5"/>
      <c r="J14" s="2"/>
      <c r="K14" s="8"/>
      <c r="L14" s="8"/>
    </row>
    <row r="15" spans="1:12">
      <c r="A15" s="2">
        <v>10</v>
      </c>
      <c r="B15" s="3" t="s">
        <v>19</v>
      </c>
      <c r="C15" s="2" t="s">
        <v>41</v>
      </c>
      <c r="D15" s="2">
        <v>100</v>
      </c>
      <c r="E15" s="9">
        <v>470</v>
      </c>
      <c r="F15" s="6">
        <f t="shared" si="1"/>
        <v>25</v>
      </c>
      <c r="G15" s="5">
        <f t="shared" si="0"/>
        <v>0.95189361702127662</v>
      </c>
      <c r="H15" s="2">
        <v>4.4739000000000004</v>
      </c>
      <c r="I15" s="5">
        <f t="shared" si="2"/>
        <v>0.95189361702127662</v>
      </c>
      <c r="J15" s="2">
        <v>50</v>
      </c>
      <c r="K15" s="8">
        <v>25</v>
      </c>
      <c r="L15" s="8" t="s">
        <v>42</v>
      </c>
    </row>
    <row r="16" spans="1:12">
      <c r="A16" s="2">
        <v>11</v>
      </c>
      <c r="B16" s="3" t="s">
        <v>20</v>
      </c>
      <c r="C16" s="2" t="s">
        <v>41</v>
      </c>
      <c r="D16" s="2">
        <v>100</v>
      </c>
      <c r="E16" s="9">
        <v>115</v>
      </c>
      <c r="F16" s="6">
        <f t="shared" si="1"/>
        <v>2</v>
      </c>
      <c r="G16" s="5">
        <f t="shared" si="0"/>
        <v>1.2311130434782609</v>
      </c>
      <c r="H16" s="2">
        <v>1.41578</v>
      </c>
      <c r="I16" s="5">
        <f t="shared" si="2"/>
        <v>1.2311130434782609</v>
      </c>
      <c r="J16" s="2">
        <v>4</v>
      </c>
      <c r="K16" s="8">
        <v>2</v>
      </c>
      <c r="L16" s="8" t="s">
        <v>42</v>
      </c>
    </row>
    <row r="17" spans="1:12">
      <c r="A17" s="2">
        <v>12</v>
      </c>
      <c r="B17" s="3" t="s">
        <v>21</v>
      </c>
      <c r="C17" s="2" t="s">
        <v>41</v>
      </c>
      <c r="D17" s="2">
        <v>100</v>
      </c>
      <c r="E17" s="9">
        <v>820</v>
      </c>
      <c r="F17" s="6">
        <f t="shared" si="1"/>
        <v>25</v>
      </c>
      <c r="G17" s="5">
        <f t="shared" si="0"/>
        <v>0.25558048780487802</v>
      </c>
      <c r="H17" s="2">
        <v>2.0957599999999998</v>
      </c>
      <c r="I17" s="5">
        <f t="shared" si="2"/>
        <v>0.25558048780487802</v>
      </c>
      <c r="J17" s="2">
        <v>63</v>
      </c>
      <c r="K17" s="8">
        <v>25</v>
      </c>
      <c r="L17" s="8" t="s">
        <v>42</v>
      </c>
    </row>
    <row r="18" spans="1:12">
      <c r="A18" s="2">
        <v>13</v>
      </c>
      <c r="B18" s="3" t="s">
        <v>22</v>
      </c>
      <c r="C18" s="2" t="s">
        <v>41</v>
      </c>
      <c r="D18" s="2">
        <v>100</v>
      </c>
      <c r="E18" s="9">
        <v>85</v>
      </c>
      <c r="F18" s="6">
        <f t="shared" si="1"/>
        <v>1</v>
      </c>
      <c r="G18" s="5">
        <f t="shared" si="0"/>
        <v>0.75294117647058822</v>
      </c>
      <c r="H18" s="2">
        <v>0.64</v>
      </c>
      <c r="I18" s="5">
        <f t="shared" si="2"/>
        <v>0.75294117647058822</v>
      </c>
      <c r="J18" s="2">
        <v>3</v>
      </c>
      <c r="K18" s="8">
        <v>1</v>
      </c>
      <c r="L18" s="8" t="s">
        <v>42</v>
      </c>
    </row>
    <row r="19" spans="1:12" ht="36">
      <c r="A19" s="2">
        <v>14</v>
      </c>
      <c r="B19" s="3" t="s">
        <v>23</v>
      </c>
      <c r="C19" s="2"/>
      <c r="D19" s="2">
        <v>100</v>
      </c>
      <c r="E19" s="9">
        <v>122.5</v>
      </c>
      <c r="F19" s="6">
        <f t="shared" si="1"/>
        <v>2</v>
      </c>
      <c r="G19" s="5">
        <f t="shared" si="0"/>
        <v>13.902881632653063</v>
      </c>
      <c r="H19" s="2">
        <v>17.031030000000001</v>
      </c>
      <c r="I19" s="5">
        <f t="shared" si="2"/>
        <v>13.902881632653063</v>
      </c>
      <c r="J19" s="2">
        <v>7</v>
      </c>
      <c r="K19" s="2">
        <v>2</v>
      </c>
      <c r="L19" s="8" t="s">
        <v>42</v>
      </c>
    </row>
    <row r="20" spans="1:12">
      <c r="A20" s="2">
        <v>15</v>
      </c>
      <c r="B20" s="3" t="s">
        <v>24</v>
      </c>
      <c r="C20" s="2"/>
      <c r="D20" s="2"/>
      <c r="E20" s="2"/>
      <c r="F20" s="6"/>
      <c r="G20" s="5"/>
      <c r="H20" s="2"/>
      <c r="I20" s="5"/>
      <c r="J20" s="2"/>
      <c r="K20" s="2"/>
      <c r="L20" s="8"/>
    </row>
    <row r="21" spans="1:12" ht="30.9">
      <c r="A21" s="10"/>
      <c r="B21" s="11" t="s">
        <v>38</v>
      </c>
      <c r="C21" s="10"/>
      <c r="D21" s="10"/>
      <c r="E21" s="10">
        <f>SUM(E6:E20)</f>
        <v>2679.55</v>
      </c>
      <c r="F21" s="10">
        <f>SUM(F6:F20)</f>
        <v>95</v>
      </c>
      <c r="G21" s="12">
        <f>I21</f>
        <v>4.0201724170103192</v>
      </c>
      <c r="H21" s="10">
        <f>SUM(H6:H20)</f>
        <v>107.72253000000001</v>
      </c>
      <c r="I21" s="12">
        <f t="shared" si="2"/>
        <v>4.0201724170103192</v>
      </c>
      <c r="J21" s="10">
        <f>SUM(J6:J20)</f>
        <v>195</v>
      </c>
      <c r="K21" s="10">
        <f>SUM(K6:K20)</f>
        <v>94</v>
      </c>
      <c r="L21" s="8"/>
    </row>
    <row r="22" spans="1:12">
      <c r="B22" s="1" t="s">
        <v>25</v>
      </c>
    </row>
    <row r="23" spans="1:12">
      <c r="A23" s="2">
        <v>1</v>
      </c>
      <c r="B23" s="296" t="s">
        <v>26</v>
      </c>
      <c r="C23" s="296"/>
      <c r="D23" s="296"/>
      <c r="E23" s="296"/>
    </row>
    <row r="24" spans="1:12">
      <c r="A24" s="2">
        <v>2</v>
      </c>
      <c r="B24" s="296" t="s">
        <v>27</v>
      </c>
      <c r="C24" s="296"/>
      <c r="D24" s="296"/>
      <c r="E24" s="296"/>
    </row>
    <row r="25" spans="1:12">
      <c r="A25" s="2">
        <v>3</v>
      </c>
      <c r="B25" s="296" t="s">
        <v>28</v>
      </c>
      <c r="C25" s="296"/>
      <c r="D25" s="296"/>
      <c r="E25" s="296"/>
    </row>
    <row r="26" spans="1:12">
      <c r="A26" s="2">
        <v>4</v>
      </c>
      <c r="B26" s="296" t="s">
        <v>29</v>
      </c>
      <c r="C26" s="296"/>
      <c r="D26" s="296"/>
      <c r="E26" s="296"/>
    </row>
    <row r="27" spans="1:12">
      <c r="A27" s="2">
        <v>5</v>
      </c>
      <c r="B27" s="296" t="s">
        <v>30</v>
      </c>
      <c r="C27" s="296"/>
      <c r="D27" s="296"/>
      <c r="E27" s="296"/>
    </row>
    <row r="28" spans="1:12">
      <c r="A28" s="2">
        <v>6</v>
      </c>
      <c r="B28" s="296" t="s">
        <v>31</v>
      </c>
      <c r="C28" s="296"/>
      <c r="D28" s="296"/>
      <c r="E28" s="296"/>
    </row>
    <row r="29" spans="1:12">
      <c r="A29" s="2">
        <v>7</v>
      </c>
      <c r="B29" s="296" t="s">
        <v>32</v>
      </c>
      <c r="C29" s="296"/>
      <c r="D29" s="296"/>
      <c r="E29" s="296"/>
    </row>
  </sheetData>
  <mergeCells count="18">
    <mergeCell ref="B28:E28"/>
    <mergeCell ref="B29:E29"/>
    <mergeCell ref="L3:L4"/>
    <mergeCell ref="B23:E23"/>
    <mergeCell ref="B24:E24"/>
    <mergeCell ref="B25:E25"/>
    <mergeCell ref="B26:E26"/>
    <mergeCell ref="B27:E27"/>
    <mergeCell ref="A1:L1"/>
    <mergeCell ref="H2:K2"/>
    <mergeCell ref="A3:A4"/>
    <mergeCell ref="B3:B4"/>
    <mergeCell ref="C3:C4"/>
    <mergeCell ref="D3:E3"/>
    <mergeCell ref="F3:G3"/>
    <mergeCell ref="H3:I3"/>
    <mergeCell ref="J3:J4"/>
    <mergeCell ref="K3:K4"/>
  </mergeCells>
  <pageMargins left="0.7" right="0.7" top="0.5" bottom="0.25" header="0.3" footer="0.3"/>
  <pageSetup paperSize="9" scale="55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78" zoomScaleNormal="100" zoomScaleSheetLayoutView="78" workbookViewId="0">
      <selection activeCell="AB19" sqref="AB19"/>
    </sheetView>
  </sheetViews>
  <sheetFormatPr defaultColWidth="8.89453125" defaultRowHeight="21.6"/>
  <cols>
    <col min="1" max="1" width="4.7890625" style="90" customWidth="1"/>
    <col min="2" max="2" width="64.20703125" style="90" customWidth="1"/>
    <col min="3" max="3" width="12" style="90" hidden="1" customWidth="1"/>
    <col min="4" max="4" width="9.89453125" style="90" hidden="1" customWidth="1"/>
    <col min="5" max="5" width="11.68359375" style="90" hidden="1" customWidth="1"/>
    <col min="6" max="6" width="9.68359375" style="90" hidden="1" customWidth="1"/>
    <col min="7" max="7" width="11.7890625" style="90" hidden="1" customWidth="1"/>
    <col min="8" max="8" width="11" style="90" hidden="1" customWidth="1"/>
    <col min="9" max="9" width="11.7890625" style="90" hidden="1" customWidth="1"/>
    <col min="10" max="10" width="9.5234375" style="90" hidden="1" customWidth="1"/>
    <col min="11" max="11" width="11.89453125" style="90" hidden="1" customWidth="1"/>
    <col min="12" max="12" width="9.7890625" style="90" hidden="1" customWidth="1"/>
    <col min="13" max="13" width="11.68359375" style="90" hidden="1" customWidth="1"/>
    <col min="14" max="14" width="9.89453125" style="90" hidden="1" customWidth="1"/>
    <col min="15" max="15" width="11.89453125" style="90" hidden="1" customWidth="1"/>
    <col min="16" max="16" width="11.20703125" style="90" hidden="1" customWidth="1"/>
    <col min="17" max="17" width="11.3125" style="90" hidden="1" customWidth="1"/>
    <col min="18" max="18" width="8.7890625" style="90" hidden="1" customWidth="1"/>
    <col min="19" max="19" width="12.3125" style="90" hidden="1" customWidth="1"/>
    <col min="20" max="20" width="10.7890625" style="90" hidden="1" customWidth="1"/>
    <col min="21" max="21" width="11.41796875" style="90" hidden="1" customWidth="1"/>
    <col min="22" max="22" width="8.41796875" style="90" hidden="1" customWidth="1"/>
    <col min="23" max="23" width="11.5234375" style="90" hidden="1" customWidth="1"/>
    <col min="24" max="24" width="9.41796875" style="90" hidden="1" customWidth="1"/>
    <col min="25" max="25" width="15.1015625" style="90" customWidth="1"/>
    <col min="26" max="26" width="13.7890625" style="90" customWidth="1"/>
    <col min="27" max="27" width="9.89453125" style="90" customWidth="1"/>
    <col min="28" max="28" width="11.3125" style="90" customWidth="1"/>
    <col min="29" max="29" width="14" style="90" customWidth="1"/>
    <col min="30" max="30" width="27.20703125" style="90" customWidth="1"/>
    <col min="31" max="16384" width="8.89453125" style="90"/>
  </cols>
  <sheetData>
    <row r="1" spans="1:30" s="28" customFormat="1" ht="34.5">
      <c r="A1" s="288" t="s">
        <v>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67"/>
      <c r="Z1" s="67"/>
      <c r="AA1" s="67"/>
      <c r="AB1" s="41"/>
      <c r="AC1" s="41"/>
      <c r="AD1" s="41"/>
    </row>
    <row r="2" spans="1:30" s="28" customFormat="1" ht="23.7">
      <c r="A2" s="289" t="s">
        <v>60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68"/>
      <c r="Z2" s="68"/>
      <c r="AA2" s="68"/>
      <c r="AB2" s="69"/>
      <c r="AC2" s="69"/>
      <c r="AD2" s="69"/>
    </row>
    <row r="3" spans="1:30" s="28" customFormat="1" ht="27.3">
      <c r="A3" s="40" t="s">
        <v>58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0" s="28" customFormat="1" ht="24" customHeight="1">
      <c r="A4" s="306" t="s">
        <v>1</v>
      </c>
      <c r="B4" s="306" t="s">
        <v>0</v>
      </c>
      <c r="C4" s="306" t="s">
        <v>44</v>
      </c>
      <c r="D4" s="306"/>
      <c r="E4" s="306" t="s">
        <v>45</v>
      </c>
      <c r="F4" s="306"/>
      <c r="G4" s="306" t="s">
        <v>46</v>
      </c>
      <c r="H4" s="306"/>
      <c r="I4" s="306" t="s">
        <v>47</v>
      </c>
      <c r="J4" s="306"/>
      <c r="K4" s="306" t="s">
        <v>48</v>
      </c>
      <c r="L4" s="306"/>
      <c r="M4" s="306" t="s">
        <v>49</v>
      </c>
      <c r="N4" s="306"/>
      <c r="O4" s="306" t="s">
        <v>50</v>
      </c>
      <c r="P4" s="306"/>
      <c r="Q4" s="306" t="s">
        <v>51</v>
      </c>
      <c r="R4" s="306"/>
      <c r="S4" s="306" t="s">
        <v>52</v>
      </c>
      <c r="T4" s="306"/>
      <c r="U4" s="306" t="s">
        <v>53</v>
      </c>
      <c r="V4" s="306"/>
      <c r="W4" s="306" t="s">
        <v>54</v>
      </c>
      <c r="X4" s="306"/>
      <c r="Y4" s="306" t="s">
        <v>62</v>
      </c>
      <c r="Z4" s="306"/>
      <c r="AA4" s="306"/>
      <c r="AB4" s="287" t="s">
        <v>35</v>
      </c>
      <c r="AC4" s="287" t="s">
        <v>36</v>
      </c>
      <c r="AD4" s="287" t="s">
        <v>40</v>
      </c>
    </row>
    <row r="5" spans="1:30" s="72" customFormat="1" ht="82.2" customHeight="1">
      <c r="A5" s="306"/>
      <c r="B5" s="306"/>
      <c r="C5" s="116" t="s">
        <v>34</v>
      </c>
      <c r="D5" s="116" t="s">
        <v>33</v>
      </c>
      <c r="E5" s="116" t="s">
        <v>34</v>
      </c>
      <c r="F5" s="116" t="s">
        <v>33</v>
      </c>
      <c r="G5" s="116" t="s">
        <v>34</v>
      </c>
      <c r="H5" s="116" t="s">
        <v>33</v>
      </c>
      <c r="I5" s="116" t="s">
        <v>34</v>
      </c>
      <c r="J5" s="116" t="s">
        <v>33</v>
      </c>
      <c r="K5" s="116" t="s">
        <v>34</v>
      </c>
      <c r="L5" s="116" t="s">
        <v>33</v>
      </c>
      <c r="M5" s="116" t="s">
        <v>34</v>
      </c>
      <c r="N5" s="116" t="s">
        <v>33</v>
      </c>
      <c r="O5" s="116" t="s">
        <v>34</v>
      </c>
      <c r="P5" s="116" t="s">
        <v>33</v>
      </c>
      <c r="Q5" s="116" t="s">
        <v>34</v>
      </c>
      <c r="R5" s="116" t="s">
        <v>33</v>
      </c>
      <c r="S5" s="116" t="s">
        <v>34</v>
      </c>
      <c r="T5" s="116" t="s">
        <v>33</v>
      </c>
      <c r="U5" s="116" t="s">
        <v>34</v>
      </c>
      <c r="V5" s="116" t="s">
        <v>33</v>
      </c>
      <c r="W5" s="116" t="s">
        <v>34</v>
      </c>
      <c r="X5" s="116" t="s">
        <v>33</v>
      </c>
      <c r="Y5" s="116" t="s">
        <v>34</v>
      </c>
      <c r="Z5" s="116" t="s">
        <v>33</v>
      </c>
      <c r="AA5" s="116" t="s">
        <v>9</v>
      </c>
      <c r="AB5" s="287"/>
      <c r="AC5" s="287"/>
      <c r="AD5" s="287"/>
    </row>
    <row r="6" spans="1:30" s="72" customFormat="1" ht="82.2" customHeight="1">
      <c r="A6" s="137"/>
      <c r="B6" s="137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 t="s">
        <v>34</v>
      </c>
      <c r="Z6" s="116" t="s">
        <v>33</v>
      </c>
      <c r="AA6" s="116"/>
      <c r="AB6" s="71"/>
      <c r="AC6" s="71"/>
      <c r="AD6" s="71"/>
    </row>
    <row r="7" spans="1:30" s="62" customFormat="1" ht="23.7" hidden="1">
      <c r="A7" s="108"/>
      <c r="B7" s="106" t="s">
        <v>73</v>
      </c>
      <c r="C7" s="107">
        <v>163.95</v>
      </c>
      <c r="D7" s="107">
        <v>37.18488</v>
      </c>
      <c r="E7" s="107">
        <v>168.8</v>
      </c>
      <c r="F7" s="107">
        <v>35</v>
      </c>
      <c r="G7" s="107">
        <v>221.18</v>
      </c>
      <c r="H7" s="107">
        <v>81</v>
      </c>
      <c r="I7" s="107">
        <v>221.21</v>
      </c>
      <c r="J7" s="107">
        <v>47.33</v>
      </c>
      <c r="K7" s="107">
        <v>373.54</v>
      </c>
      <c r="L7" s="107">
        <v>88.08</v>
      </c>
      <c r="M7" s="128">
        <v>221.2</v>
      </c>
      <c r="N7" s="128">
        <v>30</v>
      </c>
      <c r="O7" s="107">
        <v>231.83</v>
      </c>
      <c r="P7" s="107">
        <v>38.58</v>
      </c>
      <c r="Q7" s="107">
        <v>168.85</v>
      </c>
      <c r="R7" s="107">
        <v>32</v>
      </c>
      <c r="S7" s="107">
        <v>167.07</v>
      </c>
      <c r="T7" s="107">
        <v>60</v>
      </c>
      <c r="U7" s="107">
        <v>172.32</v>
      </c>
      <c r="V7" s="107">
        <v>38.35</v>
      </c>
      <c r="W7" s="107">
        <v>615.92999999999995</v>
      </c>
      <c r="X7" s="107">
        <v>87.84</v>
      </c>
      <c r="Y7" s="107">
        <f>C7+E7+G7+I7+K7+M7+O7+Q7+S7+U7+W7</f>
        <v>2725.8799999999997</v>
      </c>
      <c r="Z7" s="107">
        <f>D7+F7+H7+J7+L7+N7+P7+R7+T7+V7+X7</f>
        <v>575.36487999999997</v>
      </c>
      <c r="AA7" s="111">
        <f>TRUNC(Z7/Y7*100,2)</f>
        <v>21.1</v>
      </c>
      <c r="AB7" s="56">
        <v>1</v>
      </c>
      <c r="AC7" s="56"/>
      <c r="AD7" s="56"/>
    </row>
    <row r="8" spans="1:30" s="62" customFormat="1" ht="23.7">
      <c r="A8" s="108"/>
      <c r="B8" s="106" t="s">
        <v>70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28"/>
      <c r="N8" s="128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>
        <v>11224</v>
      </c>
      <c r="Z8" s="107">
        <v>270.73487</v>
      </c>
      <c r="AA8" s="111">
        <f t="shared" ref="AA8:AA13" si="0">TRUNC(Z8/Y8*100,2)</f>
        <v>2.41</v>
      </c>
      <c r="AB8" s="56"/>
      <c r="AC8" s="56"/>
      <c r="AD8" s="56"/>
    </row>
    <row r="9" spans="1:30" s="62" customFormat="1" ht="23.7">
      <c r="A9" s="108"/>
      <c r="B9" s="106" t="s">
        <v>71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>
        <v>11094</v>
      </c>
      <c r="Z9" s="107">
        <v>430.53820000000002</v>
      </c>
      <c r="AA9" s="111">
        <f t="shared" si="0"/>
        <v>3.88</v>
      </c>
      <c r="AB9" s="59"/>
      <c r="AC9" s="60"/>
      <c r="AD9" s="61"/>
    </row>
    <row r="10" spans="1:30" s="62" customFormat="1" ht="23.7">
      <c r="A10" s="108"/>
      <c r="B10" s="106" t="s">
        <v>72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>
        <v>4540</v>
      </c>
      <c r="Z10" s="107">
        <v>49.167013673469398</v>
      </c>
      <c r="AA10" s="111">
        <f t="shared" si="0"/>
        <v>1.08</v>
      </c>
      <c r="AB10" s="56"/>
      <c r="AC10" s="61"/>
      <c r="AD10" s="61"/>
    </row>
    <row r="11" spans="1:30" s="62" customFormat="1" ht="23.7">
      <c r="A11" s="108"/>
      <c r="B11" s="106" t="s">
        <v>74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>
        <v>5813.5</v>
      </c>
      <c r="Z11" s="107">
        <v>186.50551884659748</v>
      </c>
      <c r="AA11" s="111">
        <f t="shared" si="0"/>
        <v>3.2</v>
      </c>
      <c r="AB11" s="56"/>
      <c r="AC11" s="61"/>
      <c r="AD11" s="61"/>
    </row>
    <row r="12" spans="1:30" s="62" customFormat="1" ht="23.7" hidden="1">
      <c r="A12" s="108"/>
      <c r="B12" s="106" t="s">
        <v>66</v>
      </c>
      <c r="C12" s="107">
        <f t="shared" ref="C12:X12" si="1">SUM(C11:C11)</f>
        <v>0</v>
      </c>
      <c r="D12" s="107">
        <f t="shared" si="1"/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  <c r="H12" s="107">
        <f t="shared" si="1"/>
        <v>0</v>
      </c>
      <c r="I12" s="107">
        <f t="shared" si="1"/>
        <v>0</v>
      </c>
      <c r="J12" s="107">
        <f t="shared" si="1"/>
        <v>0</v>
      </c>
      <c r="K12" s="107">
        <f t="shared" si="1"/>
        <v>0</v>
      </c>
      <c r="L12" s="107">
        <f t="shared" si="1"/>
        <v>0</v>
      </c>
      <c r="M12" s="107">
        <f t="shared" si="1"/>
        <v>0</v>
      </c>
      <c r="N12" s="107">
        <f t="shared" si="1"/>
        <v>0</v>
      </c>
      <c r="O12" s="107">
        <f t="shared" si="1"/>
        <v>0</v>
      </c>
      <c r="P12" s="107">
        <f t="shared" si="1"/>
        <v>0</v>
      </c>
      <c r="Q12" s="107">
        <f t="shared" si="1"/>
        <v>0</v>
      </c>
      <c r="R12" s="107">
        <f t="shared" si="1"/>
        <v>0</v>
      </c>
      <c r="S12" s="107">
        <f t="shared" si="1"/>
        <v>0</v>
      </c>
      <c r="T12" s="107">
        <f t="shared" si="1"/>
        <v>0</v>
      </c>
      <c r="U12" s="107">
        <f t="shared" si="1"/>
        <v>0</v>
      </c>
      <c r="V12" s="107">
        <f t="shared" si="1"/>
        <v>0</v>
      </c>
      <c r="W12" s="107">
        <f t="shared" si="1"/>
        <v>0</v>
      </c>
      <c r="X12" s="107">
        <f t="shared" si="1"/>
        <v>0</v>
      </c>
      <c r="Y12" s="107">
        <f>SUM(Y8:Y11)</f>
        <v>32671.5</v>
      </c>
      <c r="Z12" s="107">
        <f>SUM(Z8:Z11)</f>
        <v>936.94560252006693</v>
      </c>
      <c r="AA12" s="111">
        <f t="shared" si="0"/>
        <v>2.86</v>
      </c>
      <c r="AB12" s="56"/>
      <c r="AC12" s="56"/>
      <c r="AD12" s="61"/>
    </row>
    <row r="13" spans="1:30" s="86" customFormat="1" ht="31.2" hidden="1" customHeight="1">
      <c r="A13" s="65"/>
      <c r="B13" s="65" t="s">
        <v>38</v>
      </c>
      <c r="C13" s="112" t="e">
        <f>C7+#REF!+#REF!+#REF!+C12+#REF!+#REF!</f>
        <v>#REF!</v>
      </c>
      <c r="D13" s="112" t="e">
        <f>D7+#REF!+#REF!+#REF!+D12+#REF!+#REF!</f>
        <v>#REF!</v>
      </c>
      <c r="E13" s="112" t="e">
        <f>E7+#REF!+#REF!+#REF!+E12+#REF!+#REF!</f>
        <v>#REF!</v>
      </c>
      <c r="F13" s="112" t="e">
        <f>F7+#REF!+#REF!+#REF!+F12+#REF!+#REF!</f>
        <v>#REF!</v>
      </c>
      <c r="G13" s="112" t="e">
        <f>G7+#REF!+#REF!+#REF!+G12+#REF!+#REF!</f>
        <v>#REF!</v>
      </c>
      <c r="H13" s="112" t="e">
        <f>H7+#REF!+#REF!+#REF!+H12+#REF!+#REF!</f>
        <v>#REF!</v>
      </c>
      <c r="I13" s="112" t="e">
        <f>I7+#REF!+#REF!+#REF!+I12+#REF!+#REF!</f>
        <v>#REF!</v>
      </c>
      <c r="J13" s="112" t="e">
        <f>J7+#REF!+#REF!+#REF!+J12+#REF!+#REF!</f>
        <v>#REF!</v>
      </c>
      <c r="K13" s="112" t="e">
        <f>K7+#REF!+#REF!+#REF!+K12+#REF!+#REF!</f>
        <v>#REF!</v>
      </c>
      <c r="L13" s="112" t="e">
        <f>L7+#REF!+#REF!+#REF!+L12+#REF!+#REF!</f>
        <v>#REF!</v>
      </c>
      <c r="M13" s="112" t="e">
        <f>M7+#REF!+#REF!+#REF!+M12+#REF!+#REF!</f>
        <v>#REF!</v>
      </c>
      <c r="N13" s="112" t="e">
        <f>N7+#REF!+#REF!+#REF!+N12+#REF!+#REF!</f>
        <v>#REF!</v>
      </c>
      <c r="O13" s="112" t="e">
        <f>O7+#REF!+#REF!+#REF!+O12+#REF!+#REF!</f>
        <v>#REF!</v>
      </c>
      <c r="P13" s="112" t="e">
        <f>P7+#REF!+#REF!+#REF!+P12+#REF!+#REF!</f>
        <v>#REF!</v>
      </c>
      <c r="Q13" s="112" t="e">
        <f>Q7+#REF!+#REF!+#REF!+Q12+#REF!+#REF!</f>
        <v>#REF!</v>
      </c>
      <c r="R13" s="112" t="e">
        <f>R7+#REF!+#REF!+#REF!+R12+#REF!+#REF!</f>
        <v>#REF!</v>
      </c>
      <c r="S13" s="112" t="e">
        <f>S7+#REF!+#REF!+#REF!+S12+#REF!+#REF!</f>
        <v>#REF!</v>
      </c>
      <c r="T13" s="112" t="e">
        <f>T7+#REF!+#REF!+#REF!+T12+#REF!+#REF!</f>
        <v>#REF!</v>
      </c>
      <c r="U13" s="112" t="e">
        <f>U7+#REF!+#REF!+#REF!+U12+#REF!+#REF!</f>
        <v>#REF!</v>
      </c>
      <c r="V13" s="112" t="e">
        <f>V7+#REF!+#REF!+#REF!+V12+#REF!+#REF!</f>
        <v>#REF!</v>
      </c>
      <c r="W13" s="112" t="e">
        <f>W7+#REF!+#REF!+#REF!+W12+#REF!+#REF!</f>
        <v>#REF!</v>
      </c>
      <c r="X13" s="112" t="e">
        <f>X7+#REF!+#REF!+#REF!+X12+#REF!+#REF!</f>
        <v>#REF!</v>
      </c>
      <c r="Y13" s="112">
        <f>Y7+Y12</f>
        <v>35397.379999999997</v>
      </c>
      <c r="Z13" s="112">
        <f>Z7+Z12</f>
        <v>1512.3104825200669</v>
      </c>
      <c r="AA13" s="111">
        <f t="shared" si="0"/>
        <v>4.2699999999999996</v>
      </c>
      <c r="AB13" s="83">
        <f>SUM(AB7:AB11)</f>
        <v>1</v>
      </c>
      <c r="AC13" s="83">
        <f>SUM(AC7:AC11)</f>
        <v>0</v>
      </c>
      <c r="AD13" s="85"/>
    </row>
    <row r="14" spans="1:30" s="86" customFormat="1" ht="31.2" customHeight="1">
      <c r="A14" s="132"/>
      <c r="B14" s="133" t="s">
        <v>63</v>
      </c>
      <c r="C14" s="134"/>
      <c r="D14" s="135" t="e">
        <f>D13/C13*100</f>
        <v>#REF!</v>
      </c>
      <c r="E14" s="136"/>
      <c r="F14" s="136" t="e">
        <f>F13/E13*100</f>
        <v>#REF!</v>
      </c>
      <c r="G14" s="134"/>
      <c r="H14" s="135" t="e">
        <f>H13/G13*100</f>
        <v>#REF!</v>
      </c>
      <c r="I14" s="136"/>
      <c r="J14" s="136" t="e">
        <f>J13/I13*100</f>
        <v>#REF!</v>
      </c>
      <c r="K14" s="134"/>
      <c r="L14" s="135" t="e">
        <f>L13/K13*100</f>
        <v>#REF!</v>
      </c>
      <c r="M14" s="136"/>
      <c r="N14" s="136" t="e">
        <f>N13/M13*100</f>
        <v>#REF!</v>
      </c>
      <c r="O14" s="134"/>
      <c r="P14" s="135" t="e">
        <f>P13/O13*100</f>
        <v>#REF!</v>
      </c>
      <c r="Q14" s="136"/>
      <c r="R14" s="136" t="e">
        <f>R13/Q13*100</f>
        <v>#REF!</v>
      </c>
      <c r="S14" s="134"/>
      <c r="T14" s="135" t="e">
        <f>T13/S13*100</f>
        <v>#REF!</v>
      </c>
      <c r="U14" s="136"/>
      <c r="V14" s="136" t="e">
        <f>V13/U13*100</f>
        <v>#REF!</v>
      </c>
      <c r="W14" s="134"/>
      <c r="X14" s="135" t="e">
        <f>X13/W13*100</f>
        <v>#REF!</v>
      </c>
      <c r="Y14" s="136"/>
      <c r="Z14" s="136"/>
      <c r="AA14" s="135"/>
      <c r="AB14" s="87"/>
      <c r="AC14" s="87"/>
      <c r="AD14" s="89"/>
    </row>
    <row r="15" spans="1:30">
      <c r="B15" s="90" t="s">
        <v>25</v>
      </c>
    </row>
    <row r="16" spans="1:30">
      <c r="A16" s="91">
        <v>1</v>
      </c>
      <c r="B16" s="291" t="s">
        <v>26</v>
      </c>
      <c r="C16" s="291"/>
      <c r="Y16" s="93" t="e">
        <f>C13+E13+G13+I13+K13+M13+O13+Q13+S13+U13+W13</f>
        <v>#REF!</v>
      </c>
      <c r="Z16" s="93" t="e">
        <f>D13+F13+H13+J13+L13+N13+P13+R13+T13+V13+X13</f>
        <v>#REF!</v>
      </c>
    </row>
    <row r="17" spans="1:3">
      <c r="A17" s="91">
        <v>2</v>
      </c>
      <c r="B17" s="291" t="s">
        <v>27</v>
      </c>
      <c r="C17" s="291"/>
    </row>
    <row r="18" spans="1:3">
      <c r="A18" s="91">
        <v>3</v>
      </c>
      <c r="B18" s="291" t="s">
        <v>28</v>
      </c>
      <c r="C18" s="291"/>
    </row>
    <row r="19" spans="1:3">
      <c r="A19" s="91">
        <v>4</v>
      </c>
      <c r="B19" s="291" t="s">
        <v>29</v>
      </c>
      <c r="C19" s="291"/>
    </row>
    <row r="20" spans="1:3">
      <c r="A20" s="91">
        <v>5</v>
      </c>
      <c r="B20" s="291" t="s">
        <v>30</v>
      </c>
      <c r="C20" s="291"/>
    </row>
    <row r="21" spans="1:3">
      <c r="A21" s="91">
        <v>6</v>
      </c>
      <c r="B21" s="291" t="s">
        <v>31</v>
      </c>
      <c r="C21" s="291"/>
    </row>
    <row r="22" spans="1:3">
      <c r="A22" s="91">
        <v>7</v>
      </c>
      <c r="B22" s="291" t="s">
        <v>32</v>
      </c>
      <c r="C22" s="291"/>
    </row>
  </sheetData>
  <mergeCells count="26">
    <mergeCell ref="B19:C19"/>
    <mergeCell ref="B20:C20"/>
    <mergeCell ref="B21:C21"/>
    <mergeCell ref="B22:C22"/>
    <mergeCell ref="AB4:AB5"/>
    <mergeCell ref="AC4:AC5"/>
    <mergeCell ref="AD4:AD5"/>
    <mergeCell ref="B16:C16"/>
    <mergeCell ref="B17:C17"/>
    <mergeCell ref="B18:C18"/>
    <mergeCell ref="O4:P4"/>
    <mergeCell ref="Q4:R4"/>
    <mergeCell ref="S4:T4"/>
    <mergeCell ref="U4:V4"/>
    <mergeCell ref="W4:X4"/>
    <mergeCell ref="Y4:AA4"/>
    <mergeCell ref="A1:X1"/>
    <mergeCell ref="A2:X2"/>
    <mergeCell ref="A4:A5"/>
    <mergeCell ref="B4:B5"/>
    <mergeCell ref="C4:D4"/>
    <mergeCell ref="E4:F4"/>
    <mergeCell ref="G4:H4"/>
    <mergeCell ref="I4:J4"/>
    <mergeCell ref="K4:L4"/>
    <mergeCell ref="M4:N4"/>
  </mergeCells>
  <pageMargins left="0.45" right="0.25" top="0.5" bottom="0.25" header="0.3" footer="0.3"/>
  <pageSetup paperSize="9" scale="42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C12"/>
    </sheetView>
  </sheetViews>
  <sheetFormatPr defaultRowHeight="14.4"/>
  <cols>
    <col min="1" max="1" width="16.7890625" customWidth="1"/>
    <col min="2" max="2" width="23" customWidth="1"/>
    <col min="3" max="3" width="17.68359375" customWidth="1"/>
    <col min="4" max="9" width="8.89453125" hidden="1" customWidth="1"/>
    <col min="10" max="10" width="18.7890625" customWidth="1"/>
  </cols>
  <sheetData>
    <row r="1" spans="1:10">
      <c r="A1" s="145" t="s">
        <v>86</v>
      </c>
      <c r="B1" s="145" t="s">
        <v>88</v>
      </c>
      <c r="C1" s="145" t="s">
        <v>87</v>
      </c>
      <c r="D1" s="145" t="s">
        <v>81</v>
      </c>
      <c r="E1" s="145" t="s">
        <v>80</v>
      </c>
      <c r="F1" s="145" t="s">
        <v>82</v>
      </c>
      <c r="G1" s="145" t="s">
        <v>80</v>
      </c>
      <c r="H1" s="145" t="s">
        <v>83</v>
      </c>
      <c r="I1" s="145" t="s">
        <v>80</v>
      </c>
      <c r="J1" s="145" t="s">
        <v>84</v>
      </c>
    </row>
    <row r="2" spans="1:10" ht="23.7">
      <c r="A2" s="147" t="s">
        <v>54</v>
      </c>
      <c r="B2" s="148">
        <v>1695.93</v>
      </c>
      <c r="C2" s="148">
        <v>91.240000000000009</v>
      </c>
      <c r="D2" s="148">
        <v>66207</v>
      </c>
      <c r="E2" s="148">
        <v>23155</v>
      </c>
      <c r="F2" s="148">
        <v>18350</v>
      </c>
      <c r="G2" s="148">
        <v>0</v>
      </c>
      <c r="H2" s="148">
        <v>151532</v>
      </c>
      <c r="I2" s="148">
        <v>49209</v>
      </c>
      <c r="J2" s="148">
        <v>5.379939030502439</v>
      </c>
    </row>
    <row r="3" spans="1:10" ht="23.7">
      <c r="A3" s="147" t="s">
        <v>48</v>
      </c>
      <c r="B3" s="148">
        <v>5372.84</v>
      </c>
      <c r="C3" s="148">
        <v>101.35</v>
      </c>
      <c r="D3" s="148">
        <v>419925</v>
      </c>
      <c r="E3" s="148">
        <v>288906</v>
      </c>
      <c r="F3" s="148">
        <v>149300</v>
      </c>
      <c r="G3" s="148">
        <v>112921</v>
      </c>
      <c r="H3" s="148">
        <v>605062</v>
      </c>
      <c r="I3" s="148">
        <v>424656</v>
      </c>
      <c r="J3" s="148">
        <v>1.886339440593801</v>
      </c>
    </row>
    <row r="4" spans="1:10" ht="23.7">
      <c r="A4" s="147" t="s">
        <v>49</v>
      </c>
      <c r="B4" s="148">
        <v>4048.85</v>
      </c>
      <c r="C4" s="148">
        <v>120</v>
      </c>
      <c r="D4" s="148">
        <v>278634</v>
      </c>
      <c r="E4" s="148">
        <v>267211</v>
      </c>
      <c r="F4" s="148">
        <v>111500</v>
      </c>
      <c r="G4" s="148">
        <v>109819</v>
      </c>
      <c r="H4" s="148">
        <v>410149</v>
      </c>
      <c r="I4" s="148">
        <v>387092</v>
      </c>
      <c r="J4" s="148">
        <v>2.9638045370907791</v>
      </c>
    </row>
    <row r="5" spans="1:10" ht="23.7">
      <c r="A5" s="147" t="s">
        <v>50</v>
      </c>
      <c r="B5" s="148">
        <v>3061.5499999999997</v>
      </c>
      <c r="C5" s="148">
        <v>146.50799999999998</v>
      </c>
      <c r="D5" s="148">
        <v>201200</v>
      </c>
      <c r="E5" s="148">
        <v>181739</v>
      </c>
      <c r="F5" s="148">
        <v>104800</v>
      </c>
      <c r="G5" s="148">
        <v>79964</v>
      </c>
      <c r="H5" s="148">
        <v>327105</v>
      </c>
      <c r="I5" s="148">
        <v>274969</v>
      </c>
      <c r="J5" s="148">
        <v>4.7854191504303376</v>
      </c>
    </row>
    <row r="6" spans="1:10" ht="23.7">
      <c r="A6" s="147" t="s">
        <v>44</v>
      </c>
      <c r="B6" s="148">
        <v>2679.55</v>
      </c>
      <c r="C6" s="148">
        <v>107.72253000000001</v>
      </c>
      <c r="D6" s="148">
        <v>259886</v>
      </c>
      <c r="E6" s="148">
        <v>208717</v>
      </c>
      <c r="F6" s="148">
        <v>93800</v>
      </c>
      <c r="G6" s="148">
        <v>75368</v>
      </c>
      <c r="H6" s="148">
        <v>369015</v>
      </c>
      <c r="I6" s="148">
        <v>295474</v>
      </c>
      <c r="J6" s="148">
        <v>4.0201724170103192</v>
      </c>
    </row>
    <row r="7" spans="1:10" ht="23.7">
      <c r="A7" s="147" t="s">
        <v>47</v>
      </c>
      <c r="B7" s="148">
        <v>3081.01</v>
      </c>
      <c r="C7" s="148">
        <v>381.90999999999997</v>
      </c>
      <c r="D7" s="148">
        <v>322200</v>
      </c>
      <c r="E7" s="148">
        <v>302811</v>
      </c>
      <c r="F7" s="148">
        <v>110800</v>
      </c>
      <c r="G7" s="148">
        <v>100042</v>
      </c>
      <c r="H7" s="148">
        <v>452754</v>
      </c>
      <c r="I7" s="148">
        <v>415608</v>
      </c>
      <c r="J7" s="148">
        <v>12.39561053031311</v>
      </c>
    </row>
    <row r="8" spans="1:10" ht="23.7">
      <c r="A8" s="147" t="s">
        <v>85</v>
      </c>
      <c r="B8" s="148">
        <v>2751.88</v>
      </c>
      <c r="C8" s="148">
        <v>147.35842252006688</v>
      </c>
      <c r="D8" s="148">
        <v>217440</v>
      </c>
      <c r="E8" s="148">
        <v>208408</v>
      </c>
      <c r="F8" s="148">
        <v>306502</v>
      </c>
      <c r="G8" s="148">
        <v>254287</v>
      </c>
      <c r="H8" s="148">
        <v>543635</v>
      </c>
      <c r="I8" s="148">
        <v>474463</v>
      </c>
      <c r="J8" s="148">
        <v>5.3548273369502626</v>
      </c>
    </row>
    <row r="9" spans="1:10" ht="23.7">
      <c r="A9" s="147" t="s">
        <v>45</v>
      </c>
      <c r="B9" s="148">
        <v>3925.1</v>
      </c>
      <c r="C9" s="148">
        <v>194.87153000000001</v>
      </c>
      <c r="D9" s="148">
        <v>241802</v>
      </c>
      <c r="E9" s="148">
        <v>222101</v>
      </c>
      <c r="F9" s="148">
        <v>97133</v>
      </c>
      <c r="G9" s="148">
        <v>91081</v>
      </c>
      <c r="H9" s="148">
        <v>355044</v>
      </c>
      <c r="I9" s="148">
        <v>325198</v>
      </c>
      <c r="J9" s="148">
        <v>4.9647532546941475</v>
      </c>
    </row>
    <row r="10" spans="1:10" ht="23.7">
      <c r="A10" s="147" t="s">
        <v>52</v>
      </c>
      <c r="B10" s="148">
        <v>3061.17</v>
      </c>
      <c r="C10" s="148">
        <v>151</v>
      </c>
      <c r="D10" s="148">
        <v>167850</v>
      </c>
      <c r="E10" s="148">
        <v>142191</v>
      </c>
      <c r="F10" s="148">
        <v>69367</v>
      </c>
      <c r="G10" s="148">
        <v>55258</v>
      </c>
      <c r="H10" s="148">
        <v>252669</v>
      </c>
      <c r="I10" s="148">
        <v>209497</v>
      </c>
      <c r="J10" s="148">
        <v>4.9327544696962278</v>
      </c>
    </row>
    <row r="11" spans="1:10" ht="23.7">
      <c r="A11" s="147" t="s">
        <v>53</v>
      </c>
      <c r="B11" s="148">
        <v>2678.85</v>
      </c>
      <c r="C11" s="148">
        <v>38.35</v>
      </c>
      <c r="D11" s="148">
        <v>183800</v>
      </c>
      <c r="E11" s="148">
        <v>171447</v>
      </c>
      <c r="F11" s="148">
        <v>65000</v>
      </c>
      <c r="G11" s="148">
        <v>61315</v>
      </c>
      <c r="H11" s="148">
        <v>263817</v>
      </c>
      <c r="I11" s="148">
        <v>243718</v>
      </c>
      <c r="J11" s="148">
        <v>1.4315844485506841</v>
      </c>
    </row>
    <row r="12" spans="1:10" ht="23.7">
      <c r="A12" s="147" t="s">
        <v>51</v>
      </c>
      <c r="B12" s="148">
        <v>3040.6499999999996</v>
      </c>
      <c r="C12" s="148">
        <v>32</v>
      </c>
      <c r="D12" s="148">
        <v>199499</v>
      </c>
      <c r="E12" s="148">
        <v>187102</v>
      </c>
      <c r="F12" s="148">
        <v>102000</v>
      </c>
      <c r="G12" s="148">
        <v>99004</v>
      </c>
      <c r="H12" s="148">
        <v>317091</v>
      </c>
      <c r="I12" s="148">
        <v>296805</v>
      </c>
      <c r="J12" s="148">
        <v>1.0524065578083635</v>
      </c>
    </row>
    <row r="13" spans="1:10" s="144" customFormat="1" ht="23.7">
      <c r="A13" s="146" t="s">
        <v>66</v>
      </c>
      <c r="B13" s="149">
        <v>35397.380000000005</v>
      </c>
      <c r="C13" s="149">
        <v>1512.3104825200667</v>
      </c>
      <c r="D13" s="149">
        <v>2558443</v>
      </c>
      <c r="E13" s="149">
        <v>2203787</v>
      </c>
      <c r="F13" s="149">
        <v>1228552</v>
      </c>
      <c r="G13" s="149">
        <v>1039058</v>
      </c>
      <c r="H13" s="149">
        <v>4047873</v>
      </c>
      <c r="I13" s="149">
        <v>3396689</v>
      </c>
      <c r="J13" s="149">
        <f>C13/B13*100</f>
        <v>4.2723797143180278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4" zoomScale="67" zoomScaleNormal="67" zoomScaleSheetLayoutView="52" workbookViewId="0">
      <selection activeCell="G9" sqref="G9"/>
    </sheetView>
  </sheetViews>
  <sheetFormatPr defaultColWidth="8.89453125" defaultRowHeight="21.6"/>
  <cols>
    <col min="1" max="1" width="4.7890625" style="232" customWidth="1"/>
    <col min="2" max="2" width="85" style="90" customWidth="1"/>
    <col min="3" max="3" width="16.3125" style="90" customWidth="1"/>
    <col min="4" max="4" width="12.7890625" style="90" customWidth="1"/>
    <col min="5" max="5" width="7.89453125" style="90" customWidth="1"/>
    <col min="6" max="6" width="11.1015625" style="90" customWidth="1"/>
    <col min="7" max="7" width="14.68359375" style="90" customWidth="1"/>
    <col min="8" max="8" width="14.7890625" style="90" customWidth="1"/>
    <col min="9" max="9" width="57.62890625" style="90" customWidth="1"/>
    <col min="10" max="16384" width="8.89453125" style="90"/>
  </cols>
  <sheetData>
    <row r="1" spans="1:9" s="194" customFormat="1" ht="27.3">
      <c r="A1" s="269" t="s">
        <v>334</v>
      </c>
      <c r="B1" s="269"/>
      <c r="C1" s="269"/>
      <c r="D1" s="269"/>
      <c r="E1" s="269"/>
      <c r="F1" s="269"/>
      <c r="G1" s="269"/>
      <c r="H1" s="269"/>
      <c r="I1" s="269"/>
    </row>
    <row r="2" spans="1:9" s="28" customFormat="1">
      <c r="A2" s="270" t="s">
        <v>166</v>
      </c>
      <c r="B2" s="270"/>
      <c r="C2" s="270"/>
      <c r="D2" s="270"/>
      <c r="E2" s="270"/>
      <c r="F2" s="270"/>
      <c r="G2" s="270"/>
      <c r="H2" s="270"/>
      <c r="I2" s="270"/>
    </row>
    <row r="3" spans="1:9" s="28" customFormat="1">
      <c r="A3" s="275" t="str">
        <f>'Project Wise खर्च'!A3:F3</f>
        <v>कार्यालयको नाम: खानेपानी, सिंचाई तथा उर्जा विकास कार्यालय दैलेख</v>
      </c>
      <c r="B3" s="275"/>
      <c r="C3" s="275"/>
      <c r="D3" s="275"/>
      <c r="E3" s="275"/>
      <c r="F3" s="275"/>
      <c r="G3" s="275"/>
      <c r="H3" s="275"/>
      <c r="I3" s="275"/>
    </row>
    <row r="4" spans="1:9" s="198" customFormat="1" ht="19.8" customHeight="1">
      <c r="A4" s="276" t="s">
        <v>148</v>
      </c>
      <c r="B4" s="276" t="s">
        <v>0</v>
      </c>
      <c r="C4" s="276" t="s">
        <v>89</v>
      </c>
      <c r="D4" s="276"/>
      <c r="E4" s="276"/>
      <c r="F4" s="268" t="s">
        <v>173</v>
      </c>
      <c r="G4" s="268" t="s">
        <v>168</v>
      </c>
      <c r="H4" s="268" t="s">
        <v>169</v>
      </c>
      <c r="I4" s="268" t="s">
        <v>318</v>
      </c>
    </row>
    <row r="5" spans="1:9" s="198" customFormat="1" ht="51.9" customHeight="1">
      <c r="A5" s="276"/>
      <c r="B5" s="276"/>
      <c r="C5" s="202" t="s">
        <v>34</v>
      </c>
      <c r="D5" s="202" t="s">
        <v>33</v>
      </c>
      <c r="E5" s="202" t="s">
        <v>7</v>
      </c>
      <c r="F5" s="268"/>
      <c r="G5" s="268"/>
      <c r="H5" s="268"/>
      <c r="I5" s="268"/>
    </row>
    <row r="6" spans="1:9" s="198" customFormat="1" ht="19.2">
      <c r="A6" s="214" t="s">
        <v>149</v>
      </c>
      <c r="B6" s="199" t="s">
        <v>69</v>
      </c>
      <c r="C6" s="202"/>
      <c r="D6" s="202"/>
      <c r="E6" s="202"/>
      <c r="F6" s="202"/>
      <c r="G6" s="202"/>
      <c r="H6" s="202"/>
      <c r="I6" s="202"/>
    </row>
    <row r="7" spans="1:9" s="218" customFormat="1" ht="38.4">
      <c r="A7" s="229">
        <v>1</v>
      </c>
      <c r="B7" s="211" t="s">
        <v>175</v>
      </c>
      <c r="C7" s="215">
        <v>193</v>
      </c>
      <c r="D7" s="215">
        <v>74.099999999999994</v>
      </c>
      <c r="E7" s="216">
        <f>(D7/C7)*100</f>
        <v>38.393782383419683</v>
      </c>
      <c r="F7" s="217"/>
      <c r="G7" s="217"/>
      <c r="H7" s="217"/>
      <c r="I7" s="217"/>
    </row>
    <row r="8" spans="1:9" s="218" customFormat="1" ht="19.2">
      <c r="A8" s="233"/>
      <c r="B8" s="234" t="s">
        <v>170</v>
      </c>
      <c r="C8" s="235">
        <f>C7</f>
        <v>193</v>
      </c>
      <c r="D8" s="235">
        <f>D7</f>
        <v>74.099999999999994</v>
      </c>
      <c r="E8" s="236">
        <f>E7</f>
        <v>38.393782383419683</v>
      </c>
      <c r="F8" s="237"/>
      <c r="G8" s="237"/>
      <c r="H8" s="237"/>
      <c r="I8" s="237"/>
    </row>
    <row r="9" spans="1:9" s="198" customFormat="1" ht="57.6" customHeight="1">
      <c r="A9" s="214" t="s">
        <v>158</v>
      </c>
      <c r="B9" s="199" t="s">
        <v>171</v>
      </c>
      <c r="C9" s="202"/>
      <c r="D9" s="202"/>
      <c r="E9" s="202"/>
      <c r="F9" s="202"/>
      <c r="G9" s="202"/>
      <c r="H9" s="202"/>
      <c r="I9" s="272" t="s">
        <v>332</v>
      </c>
    </row>
    <row r="10" spans="1:9" s="218" customFormat="1" ht="19.2" customHeight="1">
      <c r="A10" s="230" t="s">
        <v>151</v>
      </c>
      <c r="B10" s="212" t="s">
        <v>70</v>
      </c>
      <c r="C10" s="82"/>
      <c r="D10" s="82"/>
      <c r="E10" s="219"/>
      <c r="F10" s="217"/>
      <c r="G10" s="217"/>
      <c r="H10" s="217"/>
      <c r="I10" s="273"/>
    </row>
    <row r="11" spans="1:9" s="218" customFormat="1" ht="19.2" customHeight="1">
      <c r="A11" s="231">
        <v>1</v>
      </c>
      <c r="B11" s="211" t="s">
        <v>176</v>
      </c>
      <c r="C11" s="215">
        <f>'Project Wise खर्च'!C149</f>
        <v>116.20000000000002</v>
      </c>
      <c r="D11" s="215">
        <f>'Project Wise खर्च'!D150</f>
        <v>22</v>
      </c>
      <c r="E11" s="216"/>
      <c r="F11" s="215">
        <f>'Project Wise खर्च'!A148</f>
        <v>14</v>
      </c>
      <c r="G11" s="215">
        <v>9</v>
      </c>
      <c r="H11" s="215">
        <f>F11-G11</f>
        <v>5</v>
      </c>
      <c r="I11" s="273"/>
    </row>
    <row r="12" spans="1:9" s="218" customFormat="1" ht="19.2" customHeight="1">
      <c r="A12" s="231">
        <v>2</v>
      </c>
      <c r="B12" s="211" t="s">
        <v>177</v>
      </c>
      <c r="C12" s="215">
        <v>0</v>
      </c>
      <c r="D12" s="215">
        <v>0</v>
      </c>
      <c r="E12" s="216"/>
      <c r="F12" s="215"/>
      <c r="G12" s="215"/>
      <c r="H12" s="221"/>
      <c r="I12" s="273"/>
    </row>
    <row r="13" spans="1:9" s="218" customFormat="1" ht="19.2" customHeight="1">
      <c r="A13" s="231">
        <v>3</v>
      </c>
      <c r="B13" s="211" t="s">
        <v>178</v>
      </c>
      <c r="C13" s="215">
        <v>0</v>
      </c>
      <c r="D13" s="215">
        <v>0</v>
      </c>
      <c r="E13" s="216"/>
      <c r="F13" s="215"/>
      <c r="G13" s="215"/>
      <c r="H13" s="220"/>
      <c r="I13" s="273"/>
    </row>
    <row r="14" spans="1:9" s="218" customFormat="1" ht="19.2" customHeight="1">
      <c r="A14" s="231">
        <v>4</v>
      </c>
      <c r="B14" s="211" t="s">
        <v>179</v>
      </c>
      <c r="C14" s="215">
        <f>'Project Wise खर्च'!C106</f>
        <v>1483</v>
      </c>
      <c r="D14" s="215">
        <f>'Project Wise खर्च'!D106</f>
        <v>136</v>
      </c>
      <c r="E14" s="216"/>
      <c r="F14" s="215">
        <f>'Project Wise खर्च'!A105</f>
        <v>43</v>
      </c>
      <c r="G14" s="215">
        <v>32</v>
      </c>
      <c r="H14" s="215">
        <f>F14-G14</f>
        <v>11</v>
      </c>
      <c r="I14" s="273"/>
    </row>
    <row r="15" spans="1:9" s="218" customFormat="1" ht="19.2" customHeight="1">
      <c r="A15" s="230"/>
      <c r="B15" s="212" t="s">
        <v>66</v>
      </c>
      <c r="C15" s="82">
        <f>SUM(C11:C14)</f>
        <v>1599.2</v>
      </c>
      <c r="D15" s="82">
        <f>SUM(D11:D14)</f>
        <v>158</v>
      </c>
      <c r="E15" s="219">
        <f>D15/C15*100</f>
        <v>9.8799399699849921</v>
      </c>
      <c r="F15" s="82">
        <f>SUM(F11:F14)</f>
        <v>57</v>
      </c>
      <c r="G15" s="82">
        <f>SUM(G11:G14)</f>
        <v>41</v>
      </c>
      <c r="H15" s="82">
        <f>SUM(H11:H14)</f>
        <v>16</v>
      </c>
      <c r="I15" s="273"/>
    </row>
    <row r="16" spans="1:9" s="218" customFormat="1" ht="19.2" customHeight="1">
      <c r="A16" s="230" t="s">
        <v>152</v>
      </c>
      <c r="B16" s="212" t="s">
        <v>71</v>
      </c>
      <c r="C16" s="82"/>
      <c r="D16" s="82"/>
      <c r="E16" s="219"/>
      <c r="F16" s="215"/>
      <c r="G16" s="221"/>
      <c r="H16" s="221"/>
      <c r="I16" s="273"/>
    </row>
    <row r="17" spans="1:9" s="218" customFormat="1" ht="19.2" customHeight="1">
      <c r="A17" s="231">
        <v>1</v>
      </c>
      <c r="B17" s="211" t="s">
        <v>180</v>
      </c>
      <c r="C17" s="215">
        <f>'Project Wise खर्च'!C61</f>
        <v>1059</v>
      </c>
      <c r="D17" s="215">
        <f>'Project Wise खर्च'!D61</f>
        <v>44</v>
      </c>
      <c r="E17" s="216"/>
      <c r="F17" s="215">
        <f>'Project Wise खर्च'!A60</f>
        <v>53</v>
      </c>
      <c r="G17" s="215">
        <v>40</v>
      </c>
      <c r="H17" s="215">
        <f>F17-G17</f>
        <v>13</v>
      </c>
      <c r="I17" s="273"/>
    </row>
    <row r="18" spans="1:9" s="204" customFormat="1" ht="19.2" customHeight="1">
      <c r="A18" s="214"/>
      <c r="B18" s="212" t="s">
        <v>66</v>
      </c>
      <c r="C18" s="82">
        <f>C17</f>
        <v>1059</v>
      </c>
      <c r="D18" s="82">
        <f>D17</f>
        <v>44</v>
      </c>
      <c r="E18" s="219">
        <f>D18/C18*100</f>
        <v>4.1548630783758265</v>
      </c>
      <c r="F18" s="82">
        <f>F17</f>
        <v>53</v>
      </c>
      <c r="G18" s="82">
        <f>G17</f>
        <v>40</v>
      </c>
      <c r="H18" s="82">
        <f>H17</f>
        <v>13</v>
      </c>
      <c r="I18" s="273"/>
    </row>
    <row r="19" spans="1:9" s="218" customFormat="1" ht="19.2" customHeight="1">
      <c r="A19" s="230" t="s">
        <v>153</v>
      </c>
      <c r="B19" s="212" t="s">
        <v>72</v>
      </c>
      <c r="C19" s="82"/>
      <c r="D19" s="82"/>
      <c r="E19" s="219"/>
      <c r="F19" s="215"/>
      <c r="G19" s="220"/>
      <c r="H19" s="220"/>
      <c r="I19" s="273"/>
    </row>
    <row r="20" spans="1:9" s="218" customFormat="1" ht="19.2" customHeight="1">
      <c r="A20" s="231">
        <v>1</v>
      </c>
      <c r="B20" s="211" t="s">
        <v>181</v>
      </c>
      <c r="C20" s="215">
        <f>'Project Wise खर्च'!C125</f>
        <v>290</v>
      </c>
      <c r="D20" s="215">
        <f>'Project Wise खर्च'!D125</f>
        <v>25</v>
      </c>
      <c r="E20" s="216"/>
      <c r="F20" s="215">
        <f>'Project Wise खर्च'!A124</f>
        <v>17</v>
      </c>
      <c r="G20" s="215">
        <v>10</v>
      </c>
      <c r="H20" s="215">
        <f>F20-G20</f>
        <v>7</v>
      </c>
      <c r="I20" s="273"/>
    </row>
    <row r="21" spans="1:9" s="218" customFormat="1" ht="19.2" customHeight="1">
      <c r="A21" s="230"/>
      <c r="B21" s="212" t="s">
        <v>66</v>
      </c>
      <c r="C21" s="82">
        <f>C20</f>
        <v>290</v>
      </c>
      <c r="D21" s="82">
        <f>D20</f>
        <v>25</v>
      </c>
      <c r="E21" s="219">
        <f>D21/C21*100</f>
        <v>8.6206896551724146</v>
      </c>
      <c r="F21" s="82">
        <f>F20</f>
        <v>17</v>
      </c>
      <c r="G21" s="82">
        <f>G20</f>
        <v>10</v>
      </c>
      <c r="H21" s="82">
        <f>H20</f>
        <v>7</v>
      </c>
      <c r="I21" s="273"/>
    </row>
    <row r="22" spans="1:9" s="218" customFormat="1" ht="19.2" customHeight="1">
      <c r="A22" s="230" t="s">
        <v>157</v>
      </c>
      <c r="B22" s="212" t="s">
        <v>184</v>
      </c>
      <c r="C22" s="82"/>
      <c r="D22" s="82"/>
      <c r="E22" s="219"/>
      <c r="F22" s="215"/>
      <c r="G22" s="220"/>
      <c r="H22" s="220"/>
      <c r="I22" s="273"/>
    </row>
    <row r="23" spans="1:9" s="218" customFormat="1" ht="19.2" customHeight="1">
      <c r="A23" s="231">
        <v>1</v>
      </c>
      <c r="B23" s="211" t="s">
        <v>182</v>
      </c>
      <c r="C23" s="215"/>
      <c r="D23" s="215"/>
      <c r="E23" s="216"/>
      <c r="F23" s="215"/>
      <c r="G23" s="220"/>
      <c r="H23" s="220"/>
      <c r="I23" s="273"/>
    </row>
    <row r="24" spans="1:9" s="218" customFormat="1" ht="38.4">
      <c r="A24" s="231">
        <v>2</v>
      </c>
      <c r="B24" s="211" t="s">
        <v>183</v>
      </c>
      <c r="C24" s="215">
        <f>'Project Wise खर्च'!C130</f>
        <v>60</v>
      </c>
      <c r="D24" s="215">
        <v>34</v>
      </c>
      <c r="E24" s="216"/>
      <c r="F24" s="215">
        <v>3</v>
      </c>
      <c r="G24" s="215">
        <v>1</v>
      </c>
      <c r="H24" s="215">
        <f>F24-G24</f>
        <v>2</v>
      </c>
      <c r="I24" s="273"/>
    </row>
    <row r="25" spans="1:9" s="218" customFormat="1" ht="19.2" customHeight="1">
      <c r="A25" s="230"/>
      <c r="B25" s="212" t="s">
        <v>66</v>
      </c>
      <c r="C25" s="82">
        <f>C24</f>
        <v>60</v>
      </c>
      <c r="D25" s="82">
        <f>D24</f>
        <v>34</v>
      </c>
      <c r="E25" s="219">
        <f>D25/C25*100</f>
        <v>56.666666666666664</v>
      </c>
      <c r="F25" s="82">
        <f>F24</f>
        <v>3</v>
      </c>
      <c r="G25" s="219">
        <f>G24</f>
        <v>1</v>
      </c>
      <c r="H25" s="219">
        <f>H24</f>
        <v>2</v>
      </c>
      <c r="I25" s="273"/>
    </row>
    <row r="26" spans="1:9" s="218" customFormat="1" ht="19.2" customHeight="1">
      <c r="A26" s="227"/>
      <c r="B26" s="228" t="s">
        <v>172</v>
      </c>
      <c r="C26" s="242">
        <f>C25+C21+C18+C15</f>
        <v>3008.2</v>
      </c>
      <c r="D26" s="242">
        <f>D25+D21+D18+D15</f>
        <v>261</v>
      </c>
      <c r="E26" s="243">
        <f>D26/C26*100</f>
        <v>8.6762848214879345</v>
      </c>
      <c r="F26" s="243">
        <f>F25+F21+F18+F15</f>
        <v>130</v>
      </c>
      <c r="G26" s="243">
        <f>G25+G21+G18+G15</f>
        <v>92</v>
      </c>
      <c r="H26" s="243">
        <f>H25+H21+H18+H15</f>
        <v>38</v>
      </c>
      <c r="I26" s="274"/>
    </row>
    <row r="27" spans="1:9" s="222" customFormat="1" ht="19.2">
      <c r="A27" s="244"/>
      <c r="B27" s="245" t="s">
        <v>174</v>
      </c>
      <c r="C27" s="246">
        <f>C26+C7</f>
        <v>3201.2</v>
      </c>
      <c r="D27" s="246">
        <f>D26+D7</f>
        <v>335.1</v>
      </c>
      <c r="E27" s="246">
        <f>D27/C27*100</f>
        <v>10.467949518930403</v>
      </c>
      <c r="F27" s="245"/>
      <c r="G27" s="245"/>
      <c r="H27" s="245"/>
      <c r="I27" s="247"/>
    </row>
    <row r="28" spans="1:9" s="222" customFormat="1" ht="19.2">
      <c r="A28" s="238"/>
      <c r="B28" s="240" t="s">
        <v>63</v>
      </c>
      <c r="C28" s="239"/>
      <c r="D28" s="239"/>
      <c r="E28" s="239"/>
      <c r="F28" s="240"/>
      <c r="G28" s="240"/>
      <c r="H28" s="240"/>
      <c r="I28" s="241"/>
    </row>
    <row r="29" spans="1:9">
      <c r="D29" s="93"/>
    </row>
  </sheetData>
  <mergeCells count="11">
    <mergeCell ref="I9:I26"/>
    <mergeCell ref="A3:I3"/>
    <mergeCell ref="A1:I1"/>
    <mergeCell ref="A2:I2"/>
    <mergeCell ref="G4:G5"/>
    <mergeCell ref="I4:I5"/>
    <mergeCell ref="C4:E4"/>
    <mergeCell ref="A4:A5"/>
    <mergeCell ref="B4:B5"/>
    <mergeCell ref="F4:F5"/>
    <mergeCell ref="H4:H5"/>
  </mergeCells>
  <pageMargins left="0.45" right="0.25" top="0.25" bottom="0.25" header="0.3" footer="0.3"/>
  <pageSetup paperSize="9" scale="6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11" sqref="F10:F11"/>
    </sheetView>
  </sheetViews>
  <sheetFormatPr defaultRowHeight="14.4"/>
  <cols>
    <col min="1" max="1" width="21.1015625" customWidth="1"/>
    <col min="2" max="2" width="18.89453125" customWidth="1"/>
    <col min="3" max="3" width="42.1015625" customWidth="1"/>
  </cols>
  <sheetData>
    <row r="1" spans="1:3" ht="20.399999999999999">
      <c r="A1" s="277"/>
      <c r="B1" s="277"/>
      <c r="C1" s="277"/>
    </row>
    <row r="2" spans="1:3" ht="14.4" customHeight="1">
      <c r="A2" s="278" t="s">
        <v>321</v>
      </c>
      <c r="B2" s="278"/>
      <c r="C2" s="278"/>
    </row>
    <row r="3" spans="1:3" s="206" customFormat="1" ht="14.4" customHeight="1">
      <c r="A3" s="265"/>
      <c r="B3" s="265"/>
      <c r="C3" s="265"/>
    </row>
    <row r="4" spans="1:3" ht="40.200000000000003">
      <c r="A4" s="262" t="s">
        <v>319</v>
      </c>
      <c r="B4" s="263" t="s">
        <v>320</v>
      </c>
      <c r="C4" s="264" t="s">
        <v>318</v>
      </c>
    </row>
    <row r="5" spans="1:3" ht="80.400000000000006">
      <c r="A5" s="262" t="s">
        <v>322</v>
      </c>
      <c r="B5" s="262" t="s">
        <v>323</v>
      </c>
      <c r="C5" s="262" t="s">
        <v>324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A5" sqref="A5"/>
    </sheetView>
  </sheetViews>
  <sheetFormatPr defaultRowHeight="14.4"/>
  <cols>
    <col min="1" max="1" width="90.5234375" customWidth="1"/>
  </cols>
  <sheetData>
    <row r="1" spans="1:10" s="206" customFormat="1"/>
    <row r="2" spans="1:10" s="206" customFormat="1" ht="34.799999999999997" customHeight="1">
      <c r="A2" s="266" t="s">
        <v>327</v>
      </c>
    </row>
    <row r="3" spans="1:10" ht="38.4">
      <c r="A3" s="260" t="s">
        <v>328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0" ht="19.2">
      <c r="A4" s="261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4.4"/>
  <cols>
    <col min="1" max="1" width="92.9453125" customWidth="1"/>
  </cols>
  <sheetData>
    <row r="1" spans="1:1" s="206" customFormat="1" ht="34.5">
      <c r="A1" s="266" t="s">
        <v>326</v>
      </c>
    </row>
    <row r="2" spans="1:1" ht="19.2">
      <c r="A2" s="259" t="s">
        <v>315</v>
      </c>
    </row>
    <row r="3" spans="1:1" ht="19.2">
      <c r="A3" s="260" t="s">
        <v>316</v>
      </c>
    </row>
    <row r="4" spans="1:1" ht="19.2">
      <c r="A4" s="260" t="s">
        <v>314</v>
      </c>
    </row>
    <row r="5" spans="1:1" ht="19.2">
      <c r="A5" s="260" t="s">
        <v>317</v>
      </c>
    </row>
    <row r="6" spans="1:1" ht="19.2">
      <c r="A6" s="260" t="s">
        <v>325</v>
      </c>
    </row>
    <row r="7" spans="1:1" ht="19.2">
      <c r="A7" s="2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C14" sqref="C14"/>
    </sheetView>
  </sheetViews>
  <sheetFormatPr defaultRowHeight="14.4"/>
  <cols>
    <col min="2" max="2" width="33.68359375" customWidth="1"/>
    <col min="3" max="3" width="16.7890625" customWidth="1"/>
    <col min="4" max="4" width="14.89453125" customWidth="1"/>
    <col min="5" max="5" width="9.20703125" customWidth="1"/>
    <col min="6" max="8" width="8.5234375" customWidth="1"/>
    <col min="9" max="9" width="6.68359375" customWidth="1"/>
    <col min="10" max="10" width="7" customWidth="1"/>
    <col min="11" max="11" width="6.7890625" customWidth="1"/>
    <col min="12" max="12" width="11.1015625" customWidth="1"/>
    <col min="13" max="17" width="7.7890625" customWidth="1"/>
    <col min="18" max="18" width="19.3125" customWidth="1"/>
  </cols>
  <sheetData>
    <row r="1" spans="1:18">
      <c r="A1" s="281" t="s">
        <v>137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18" ht="21.6">
      <c r="A2" s="271" t="s">
        <v>90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8" ht="40.799999999999997" customHeight="1">
      <c r="A3" s="282" t="s">
        <v>91</v>
      </c>
      <c r="B3" s="282" t="s">
        <v>92</v>
      </c>
      <c r="C3" s="282" t="s">
        <v>93</v>
      </c>
      <c r="D3" s="282" t="s">
        <v>94</v>
      </c>
      <c r="E3" s="282" t="s">
        <v>95</v>
      </c>
      <c r="F3" s="282"/>
      <c r="G3" s="284" t="s">
        <v>112</v>
      </c>
      <c r="H3" s="284"/>
      <c r="I3" s="279" t="s">
        <v>120</v>
      </c>
      <c r="J3" s="280"/>
      <c r="K3" s="279" t="s">
        <v>124</v>
      </c>
      <c r="L3" s="280"/>
      <c r="M3" s="280"/>
      <c r="N3" s="280"/>
      <c r="O3" s="280"/>
      <c r="P3" s="280"/>
      <c r="Q3" s="285"/>
      <c r="R3" s="283" t="s">
        <v>110</v>
      </c>
    </row>
    <row r="4" spans="1:18" s="144" customFormat="1" ht="150" customHeight="1">
      <c r="A4" s="282"/>
      <c r="B4" s="282"/>
      <c r="C4" s="282"/>
      <c r="D4" s="282"/>
      <c r="E4" s="164" t="s">
        <v>96</v>
      </c>
      <c r="F4" s="165" t="s">
        <v>97</v>
      </c>
      <c r="G4" s="186" t="s">
        <v>118</v>
      </c>
      <c r="H4" s="187" t="s">
        <v>119</v>
      </c>
      <c r="I4" s="186" t="s">
        <v>121</v>
      </c>
      <c r="J4" s="186" t="s">
        <v>132</v>
      </c>
      <c r="K4" s="186" t="s">
        <v>127</v>
      </c>
      <c r="L4" s="186" t="s">
        <v>129</v>
      </c>
      <c r="M4" s="186" t="s">
        <v>128</v>
      </c>
      <c r="N4" s="186" t="s">
        <v>131</v>
      </c>
      <c r="O4" s="186" t="s">
        <v>114</v>
      </c>
      <c r="P4" s="186" t="s">
        <v>123</v>
      </c>
      <c r="Q4" s="186" t="s">
        <v>130</v>
      </c>
      <c r="R4" s="283"/>
    </row>
    <row r="5" spans="1:18" ht="21.6">
      <c r="A5" s="150" t="s">
        <v>98</v>
      </c>
      <c r="B5" s="151" t="s">
        <v>99</v>
      </c>
      <c r="C5" s="152"/>
      <c r="D5" s="152"/>
      <c r="E5" s="153"/>
      <c r="F5" s="152"/>
      <c r="G5" s="177"/>
      <c r="H5" s="177"/>
      <c r="I5" s="177"/>
      <c r="J5" s="177"/>
      <c r="K5" s="168"/>
      <c r="L5" s="168"/>
      <c r="M5" s="168"/>
      <c r="N5" s="168"/>
      <c r="O5" s="168"/>
      <c r="P5" s="168"/>
      <c r="Q5" s="168"/>
      <c r="R5" s="154"/>
    </row>
    <row r="6" spans="1:18" ht="23.7">
      <c r="A6" s="167" t="s">
        <v>102</v>
      </c>
      <c r="B6" s="183" t="s">
        <v>103</v>
      </c>
      <c r="C6" s="165"/>
      <c r="D6" s="165"/>
      <c r="E6" s="164"/>
      <c r="F6" s="165"/>
      <c r="G6" s="179"/>
      <c r="H6" s="179"/>
      <c r="I6" s="179"/>
      <c r="J6" s="179"/>
      <c r="K6" s="178"/>
      <c r="L6" s="178"/>
      <c r="M6" s="178"/>
      <c r="N6" s="178"/>
      <c r="O6" s="178"/>
      <c r="P6" s="178"/>
      <c r="Q6" s="178"/>
      <c r="R6" s="166"/>
    </row>
    <row r="7" spans="1:18" ht="23.7">
      <c r="A7" s="160">
        <v>1</v>
      </c>
      <c r="B7" s="3"/>
      <c r="C7" s="168"/>
      <c r="D7" s="168"/>
      <c r="E7" s="169"/>
      <c r="F7" s="168"/>
      <c r="G7" s="180"/>
      <c r="H7" s="180"/>
      <c r="I7" s="180"/>
      <c r="J7" s="180"/>
      <c r="K7" s="178"/>
      <c r="L7" s="178"/>
      <c r="M7" s="178"/>
      <c r="N7" s="178"/>
      <c r="O7" s="178"/>
      <c r="P7" s="178"/>
      <c r="Q7" s="178"/>
      <c r="R7" s="170"/>
    </row>
    <row r="8" spans="1:18" ht="23.7">
      <c r="A8" s="160">
        <v>2</v>
      </c>
      <c r="B8" s="3"/>
      <c r="C8" s="168"/>
      <c r="D8" s="168"/>
      <c r="E8" s="169"/>
      <c r="F8" s="168"/>
      <c r="G8" s="180"/>
      <c r="H8" s="180"/>
      <c r="I8" s="180"/>
      <c r="J8" s="180"/>
      <c r="K8" s="178"/>
      <c r="L8" s="178"/>
      <c r="M8" s="178"/>
      <c r="N8" s="178"/>
      <c r="O8" s="178"/>
      <c r="P8" s="178"/>
      <c r="Q8" s="178"/>
      <c r="R8" s="170"/>
    </row>
    <row r="9" spans="1:18" ht="23.7">
      <c r="A9" s="160">
        <v>3</v>
      </c>
      <c r="B9" s="3"/>
      <c r="C9" s="168"/>
      <c r="D9" s="168"/>
      <c r="E9" s="169"/>
      <c r="F9" s="168"/>
      <c r="G9" s="180"/>
      <c r="H9" s="180"/>
      <c r="I9" s="180"/>
      <c r="J9" s="180"/>
      <c r="K9" s="178"/>
      <c r="L9" s="178"/>
      <c r="M9" s="178"/>
      <c r="N9" s="178"/>
      <c r="O9" s="178"/>
      <c r="P9" s="178"/>
      <c r="Q9" s="178"/>
      <c r="R9" s="170"/>
    </row>
    <row r="10" spans="1:18" ht="21.6">
      <c r="A10" s="161"/>
      <c r="B10" s="182" t="s">
        <v>66</v>
      </c>
      <c r="C10" s="162"/>
      <c r="D10" s="163"/>
      <c r="E10" s="164"/>
      <c r="F10" s="165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66"/>
    </row>
    <row r="11" spans="1:18" ht="21.6">
      <c r="A11" s="161" t="s">
        <v>108</v>
      </c>
      <c r="B11" s="183" t="s">
        <v>109</v>
      </c>
      <c r="C11" s="165"/>
      <c r="D11" s="165"/>
      <c r="E11" s="164"/>
      <c r="F11" s="165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66"/>
    </row>
    <row r="12" spans="1:18" ht="23.7">
      <c r="A12" s="167" t="s">
        <v>102</v>
      </c>
      <c r="B12" s="183" t="s">
        <v>103</v>
      </c>
      <c r="C12" s="165"/>
      <c r="D12" s="165"/>
      <c r="E12" s="164"/>
      <c r="F12" s="165"/>
      <c r="G12" s="179"/>
      <c r="H12" s="179"/>
      <c r="I12" s="179"/>
      <c r="J12" s="179"/>
      <c r="K12" s="181"/>
      <c r="L12" s="181"/>
      <c r="M12" s="181"/>
      <c r="N12" s="181"/>
      <c r="O12" s="181"/>
      <c r="P12" s="181"/>
      <c r="Q12" s="181"/>
      <c r="R12" s="166"/>
    </row>
    <row r="13" spans="1:18" ht="23.7">
      <c r="A13" s="155">
        <v>1</v>
      </c>
      <c r="B13" s="122"/>
      <c r="C13" s="157"/>
      <c r="D13" s="157"/>
      <c r="E13" s="158"/>
      <c r="F13" s="157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59"/>
    </row>
    <row r="14" spans="1:18" ht="23.7">
      <c r="A14" s="155">
        <v>2</v>
      </c>
      <c r="B14" s="122"/>
      <c r="C14" s="157"/>
      <c r="D14" s="157"/>
      <c r="E14" s="158"/>
      <c r="F14" s="157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59"/>
    </row>
    <row r="15" spans="1:18" ht="23.7">
      <c r="A15" s="155">
        <v>3</v>
      </c>
      <c r="B15" s="122"/>
      <c r="C15" s="157"/>
      <c r="D15" s="157"/>
      <c r="E15" s="158"/>
      <c r="F15" s="157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59"/>
    </row>
    <row r="16" spans="1:18" ht="21.6">
      <c r="A16" s="161"/>
      <c r="B16" s="182" t="s">
        <v>66</v>
      </c>
      <c r="C16" s="162"/>
      <c r="D16" s="162"/>
      <c r="E16" s="164"/>
      <c r="F16" s="165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66"/>
    </row>
    <row r="17" spans="1:18" ht="43.8" customHeight="1">
      <c r="A17" s="145"/>
      <c r="B17" s="188" t="s">
        <v>122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</row>
  </sheetData>
  <mergeCells count="11">
    <mergeCell ref="I3:J3"/>
    <mergeCell ref="A1:R1"/>
    <mergeCell ref="A2:R2"/>
    <mergeCell ref="A3:A4"/>
    <mergeCell ref="B3:B4"/>
    <mergeCell ref="C3:C4"/>
    <mergeCell ref="D3:D4"/>
    <mergeCell ref="E3:F3"/>
    <mergeCell ref="R3:R4"/>
    <mergeCell ref="G3:H3"/>
    <mergeCell ref="K3:Q3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5" workbookViewId="0">
      <selection activeCell="C14" sqref="C14"/>
    </sheetView>
  </sheetViews>
  <sheetFormatPr defaultRowHeight="14.4"/>
  <cols>
    <col min="2" max="2" width="33.68359375" customWidth="1"/>
    <col min="3" max="3" width="16.7890625" customWidth="1"/>
    <col min="4" max="4" width="14.89453125" customWidth="1"/>
    <col min="5" max="5" width="9.20703125" customWidth="1"/>
    <col min="6" max="6" width="8.5234375" customWidth="1"/>
    <col min="7" max="7" width="12.1015625" customWidth="1"/>
    <col min="8" max="8" width="12.5234375" customWidth="1"/>
    <col min="9" max="9" width="10.5234375" customWidth="1"/>
    <col min="10" max="10" width="10.20703125" customWidth="1"/>
    <col min="11" max="11" width="9.20703125" customWidth="1"/>
    <col min="12" max="12" width="16.41796875" customWidth="1"/>
    <col min="13" max="17" width="7.7890625" customWidth="1"/>
    <col min="18" max="18" width="19.3125" customWidth="1"/>
  </cols>
  <sheetData>
    <row r="1" spans="1:18">
      <c r="A1" s="281" t="s">
        <v>117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18" ht="19.8" customHeight="1">
      <c r="A2" s="271" t="s">
        <v>90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8" ht="55.8" customHeight="1">
      <c r="A3" s="282" t="s">
        <v>91</v>
      </c>
      <c r="B3" s="286" t="s">
        <v>92</v>
      </c>
      <c r="C3" s="286" t="s">
        <v>93</v>
      </c>
      <c r="D3" s="286" t="s">
        <v>94</v>
      </c>
      <c r="E3" s="287" t="s">
        <v>95</v>
      </c>
      <c r="F3" s="287"/>
      <c r="G3" s="284" t="s">
        <v>112</v>
      </c>
      <c r="H3" s="284"/>
      <c r="I3" s="279" t="s">
        <v>115</v>
      </c>
      <c r="J3" s="280"/>
      <c r="K3" s="279" t="s">
        <v>124</v>
      </c>
      <c r="L3" s="280"/>
      <c r="M3" s="280"/>
      <c r="N3" s="280"/>
      <c r="O3" s="280"/>
      <c r="P3" s="280"/>
      <c r="Q3" s="285"/>
      <c r="R3" s="286" t="s">
        <v>110</v>
      </c>
    </row>
    <row r="4" spans="1:18" s="144" customFormat="1" ht="150" customHeight="1">
      <c r="A4" s="282"/>
      <c r="B4" s="286"/>
      <c r="C4" s="286"/>
      <c r="D4" s="286"/>
      <c r="E4" s="186" t="s">
        <v>96</v>
      </c>
      <c r="F4" s="186" t="s">
        <v>97</v>
      </c>
      <c r="G4" s="186" t="s">
        <v>113</v>
      </c>
      <c r="H4" s="186" t="s">
        <v>125</v>
      </c>
      <c r="I4" s="186" t="s">
        <v>116</v>
      </c>
      <c r="J4" s="186" t="s">
        <v>126</v>
      </c>
      <c r="K4" s="186" t="s">
        <v>127</v>
      </c>
      <c r="L4" s="186" t="s">
        <v>129</v>
      </c>
      <c r="M4" s="186" t="s">
        <v>128</v>
      </c>
      <c r="N4" s="186" t="s">
        <v>131</v>
      </c>
      <c r="O4" s="186" t="s">
        <v>114</v>
      </c>
      <c r="P4" s="186" t="s">
        <v>123</v>
      </c>
      <c r="Q4" s="186" t="s">
        <v>130</v>
      </c>
      <c r="R4" s="286"/>
    </row>
    <row r="5" spans="1:18" ht="21.6">
      <c r="A5" s="168" t="s">
        <v>98</v>
      </c>
      <c r="B5" s="3" t="s">
        <v>99</v>
      </c>
      <c r="C5" s="168"/>
      <c r="D5" s="168"/>
      <c r="E5" s="169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18" ht="23.7">
      <c r="A6" s="155" t="s">
        <v>100</v>
      </c>
      <c r="B6" s="156" t="s">
        <v>101</v>
      </c>
      <c r="C6" s="157"/>
      <c r="D6" s="157"/>
      <c r="E6" s="158"/>
      <c r="F6" s="15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59"/>
    </row>
    <row r="7" spans="1:18" ht="23.7">
      <c r="A7" s="160">
        <v>1</v>
      </c>
      <c r="B7" s="122"/>
      <c r="C7" s="157"/>
      <c r="D7" s="157"/>
      <c r="E7" s="158"/>
      <c r="F7" s="157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59"/>
    </row>
    <row r="8" spans="1:18" ht="23.7">
      <c r="A8" s="160">
        <v>2</v>
      </c>
      <c r="B8" s="122"/>
      <c r="C8" s="157"/>
      <c r="D8" s="157"/>
      <c r="E8" s="158"/>
      <c r="F8" s="157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59"/>
    </row>
    <row r="9" spans="1:18" ht="23.7">
      <c r="A9" s="160">
        <v>3</v>
      </c>
      <c r="B9" s="122"/>
      <c r="C9" s="157"/>
      <c r="D9" s="157"/>
      <c r="E9" s="158"/>
      <c r="F9" s="157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59"/>
    </row>
    <row r="10" spans="1:18" ht="21.6">
      <c r="A10" s="161"/>
      <c r="B10" s="182" t="s">
        <v>66</v>
      </c>
      <c r="C10" s="162"/>
      <c r="D10" s="163"/>
      <c r="E10" s="164"/>
      <c r="F10" s="165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66"/>
    </row>
    <row r="11" spans="1:18" ht="21.6">
      <c r="A11" s="161" t="s">
        <v>108</v>
      </c>
      <c r="B11" s="183" t="s">
        <v>109</v>
      </c>
      <c r="C11" s="165"/>
      <c r="D11" s="165"/>
      <c r="E11" s="164"/>
      <c r="F11" s="165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66"/>
    </row>
    <row r="12" spans="1:18" ht="23.7">
      <c r="A12" s="173" t="s">
        <v>100</v>
      </c>
      <c r="B12" s="156" t="s">
        <v>101</v>
      </c>
      <c r="C12" s="174"/>
      <c r="D12" s="174"/>
      <c r="E12" s="175"/>
      <c r="F12" s="174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76"/>
    </row>
    <row r="13" spans="1:18" ht="23.7">
      <c r="A13" s="155">
        <v>1</v>
      </c>
      <c r="B13" s="122"/>
      <c r="C13" s="157"/>
      <c r="D13" s="157"/>
      <c r="E13" s="158"/>
      <c r="F13" s="157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59"/>
    </row>
    <row r="14" spans="1:18" ht="23.7">
      <c r="A14" s="155">
        <v>2</v>
      </c>
      <c r="B14" s="122"/>
      <c r="C14" s="157"/>
      <c r="D14" s="157"/>
      <c r="E14" s="158"/>
      <c r="F14" s="157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59"/>
    </row>
    <row r="15" spans="1:18" ht="23.7">
      <c r="A15" s="155">
        <v>3</v>
      </c>
      <c r="B15" s="122"/>
      <c r="C15" s="157"/>
      <c r="D15" s="157"/>
      <c r="E15" s="158"/>
      <c r="F15" s="157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59"/>
    </row>
    <row r="16" spans="1:18" ht="21.6">
      <c r="A16" s="161"/>
      <c r="B16" s="183" t="s">
        <v>146</v>
      </c>
      <c r="C16" s="162"/>
      <c r="D16" s="162"/>
      <c r="E16" s="164"/>
      <c r="F16" s="165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66"/>
    </row>
  </sheetData>
  <mergeCells count="11">
    <mergeCell ref="I3:J3"/>
    <mergeCell ref="K3:Q3"/>
    <mergeCell ref="A1:R1"/>
    <mergeCell ref="A2:R2"/>
    <mergeCell ref="A3:A4"/>
    <mergeCell ref="B3:B4"/>
    <mergeCell ref="C3:C4"/>
    <mergeCell ref="D3:D4"/>
    <mergeCell ref="E3:F3"/>
    <mergeCell ref="R3:R4"/>
    <mergeCell ref="G3:H3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5" workbookViewId="0">
      <selection activeCell="C14" sqref="C14"/>
    </sheetView>
  </sheetViews>
  <sheetFormatPr defaultRowHeight="14.4"/>
  <cols>
    <col min="2" max="2" width="33.68359375" customWidth="1"/>
    <col min="3" max="3" width="16.7890625" customWidth="1"/>
    <col min="4" max="4" width="14.89453125" customWidth="1"/>
    <col min="5" max="5" width="9.20703125" customWidth="1"/>
    <col min="6" max="6" width="8.5234375" customWidth="1"/>
    <col min="7" max="7" width="12.1015625" customWidth="1"/>
    <col min="8" max="8" width="12.5234375" customWidth="1"/>
    <col min="9" max="9" width="10.5234375" customWidth="1"/>
    <col min="10" max="10" width="10.20703125" customWidth="1"/>
    <col min="11" max="11" width="9.20703125" customWidth="1"/>
    <col min="12" max="12" width="16.41796875" customWidth="1"/>
    <col min="13" max="17" width="7.7890625" customWidth="1"/>
    <col min="18" max="18" width="19.3125" customWidth="1"/>
    <col min="19" max="19" width="24.41796875" customWidth="1"/>
    <col min="20" max="20" width="19.3125" customWidth="1"/>
  </cols>
  <sheetData>
    <row r="1" spans="1:20">
      <c r="A1" s="281" t="s">
        <v>137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</row>
    <row r="2" spans="1:20" ht="35.4" customHeight="1">
      <c r="A2" s="271" t="s">
        <v>90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1:20" ht="44.4" customHeight="1">
      <c r="A3" s="282" t="s">
        <v>91</v>
      </c>
      <c r="B3" s="282" t="s">
        <v>92</v>
      </c>
      <c r="C3" s="282" t="s">
        <v>93</v>
      </c>
      <c r="D3" s="282" t="s">
        <v>94</v>
      </c>
      <c r="E3" s="282" t="s">
        <v>95</v>
      </c>
      <c r="F3" s="282"/>
      <c r="G3" s="284" t="s">
        <v>112</v>
      </c>
      <c r="H3" s="284"/>
      <c r="I3" s="284" t="s">
        <v>138</v>
      </c>
      <c r="J3" s="284"/>
      <c r="K3" s="284" t="s">
        <v>124</v>
      </c>
      <c r="L3" s="284"/>
      <c r="M3" s="284"/>
      <c r="N3" s="284"/>
      <c r="O3" s="284"/>
      <c r="P3" s="284"/>
      <c r="Q3" s="284"/>
      <c r="R3" s="286" t="s">
        <v>110</v>
      </c>
      <c r="S3" s="284" t="s">
        <v>111</v>
      </c>
      <c r="T3" s="283" t="s">
        <v>110</v>
      </c>
    </row>
    <row r="4" spans="1:20" s="144" customFormat="1" ht="150" customHeight="1">
      <c r="A4" s="282"/>
      <c r="B4" s="282"/>
      <c r="C4" s="282"/>
      <c r="D4" s="282"/>
      <c r="E4" s="164" t="s">
        <v>96</v>
      </c>
      <c r="F4" s="165" t="s">
        <v>97</v>
      </c>
      <c r="G4" s="186" t="s">
        <v>133</v>
      </c>
      <c r="H4" s="186" t="s">
        <v>134</v>
      </c>
      <c r="I4" s="186" t="s">
        <v>135</v>
      </c>
      <c r="J4" s="186" t="s">
        <v>136</v>
      </c>
      <c r="K4" s="186" t="s">
        <v>127</v>
      </c>
      <c r="L4" s="186" t="s">
        <v>129</v>
      </c>
      <c r="M4" s="186" t="s">
        <v>128</v>
      </c>
      <c r="N4" s="186" t="s">
        <v>131</v>
      </c>
      <c r="O4" s="186" t="s">
        <v>114</v>
      </c>
      <c r="P4" s="186" t="s">
        <v>123</v>
      </c>
      <c r="Q4" s="186" t="s">
        <v>130</v>
      </c>
      <c r="R4" s="286"/>
      <c r="S4" s="284"/>
      <c r="T4" s="283"/>
    </row>
    <row r="5" spans="1:20" ht="21.6">
      <c r="A5" s="168" t="s">
        <v>98</v>
      </c>
      <c r="B5" s="3" t="s">
        <v>99</v>
      </c>
      <c r="C5" s="168"/>
      <c r="D5" s="168"/>
      <c r="E5" s="169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1:20" ht="72" customHeight="1">
      <c r="A6" s="189" t="s">
        <v>100</v>
      </c>
      <c r="B6" s="185" t="s">
        <v>105</v>
      </c>
      <c r="C6" s="165"/>
      <c r="D6" s="165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</row>
    <row r="7" spans="1:20" ht="21.6">
      <c r="A7" s="190">
        <v>1</v>
      </c>
      <c r="B7" s="3"/>
      <c r="C7" s="168"/>
      <c r="D7" s="168"/>
      <c r="E7" s="169"/>
      <c r="F7" s="168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68"/>
      <c r="T7" s="168"/>
    </row>
    <row r="8" spans="1:20" ht="21.6">
      <c r="A8" s="190">
        <v>2</v>
      </c>
      <c r="B8" s="3"/>
      <c r="C8" s="168"/>
      <c r="D8" s="168"/>
      <c r="E8" s="169"/>
      <c r="F8" s="168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68"/>
      <c r="T8" s="168"/>
    </row>
    <row r="9" spans="1:20" ht="21.6">
      <c r="A9" s="190">
        <v>3</v>
      </c>
      <c r="B9" s="3"/>
      <c r="C9" s="168"/>
      <c r="D9" s="168"/>
      <c r="E9" s="169"/>
      <c r="F9" s="168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68"/>
      <c r="T9" s="168"/>
    </row>
    <row r="10" spans="1:20" ht="23.7">
      <c r="A10" s="165"/>
      <c r="B10" s="184" t="s">
        <v>66</v>
      </c>
      <c r="C10" s="162"/>
      <c r="D10" s="163"/>
      <c r="E10" s="164"/>
      <c r="F10" s="165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65"/>
      <c r="T10" s="165"/>
    </row>
    <row r="11" spans="1:20" ht="21.6">
      <c r="A11" s="165" t="s">
        <v>108</v>
      </c>
      <c r="B11" s="185" t="s">
        <v>109</v>
      </c>
      <c r="C11" s="165"/>
      <c r="D11" s="165"/>
      <c r="E11" s="164"/>
      <c r="F11" s="16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65"/>
      <c r="T11" s="165"/>
    </row>
    <row r="12" spans="1:20" ht="60" customHeight="1">
      <c r="A12" s="189" t="s">
        <v>104</v>
      </c>
      <c r="B12" s="185" t="s">
        <v>105</v>
      </c>
      <c r="C12" s="165"/>
      <c r="D12" s="165"/>
      <c r="E12" s="164"/>
      <c r="F12" s="16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65"/>
      <c r="T12" s="165"/>
    </row>
    <row r="13" spans="1:20" ht="23.7">
      <c r="A13" s="171">
        <v>1</v>
      </c>
      <c r="B13" s="3"/>
      <c r="C13" s="168"/>
      <c r="D13" s="168"/>
      <c r="E13" s="169"/>
      <c r="F13" s="168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68"/>
      <c r="T13" s="168"/>
    </row>
    <row r="14" spans="1:20" ht="23.7">
      <c r="A14" s="171">
        <v>2</v>
      </c>
      <c r="B14" s="3"/>
      <c r="C14" s="168"/>
      <c r="D14" s="168"/>
      <c r="E14" s="169"/>
      <c r="F14" s="168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68"/>
      <c r="T14" s="168"/>
    </row>
    <row r="15" spans="1:20" ht="23.7">
      <c r="A15" s="171">
        <v>3</v>
      </c>
      <c r="B15" s="3"/>
      <c r="C15" s="168"/>
      <c r="D15" s="168"/>
      <c r="E15" s="169"/>
      <c r="F15" s="168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68"/>
      <c r="T15" s="168"/>
    </row>
    <row r="16" spans="1:20" ht="21.6">
      <c r="A16" s="190"/>
      <c r="B16" s="3"/>
      <c r="C16" s="168"/>
      <c r="D16" s="168"/>
      <c r="E16" s="169"/>
      <c r="F16" s="168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68"/>
      <c r="T16" s="168"/>
    </row>
    <row r="17" spans="1:20" ht="21.6">
      <c r="A17" s="165"/>
      <c r="B17" s="185" t="s">
        <v>147</v>
      </c>
      <c r="C17" s="162"/>
      <c r="D17" s="162"/>
      <c r="E17" s="164"/>
      <c r="F17" s="16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65"/>
      <c r="T17" s="165"/>
    </row>
  </sheetData>
  <mergeCells count="13">
    <mergeCell ref="A1:T1"/>
    <mergeCell ref="A2:T2"/>
    <mergeCell ref="A3:A4"/>
    <mergeCell ref="B3:B4"/>
    <mergeCell ref="C3:C4"/>
    <mergeCell ref="D3:D4"/>
    <mergeCell ref="E3:F3"/>
    <mergeCell ref="S3:S4"/>
    <mergeCell ref="T3:T4"/>
    <mergeCell ref="G3:H3"/>
    <mergeCell ref="I3:J3"/>
    <mergeCell ref="K3:Q3"/>
    <mergeCell ref="R3:R4"/>
  </mergeCells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C14" sqref="C14"/>
    </sheetView>
  </sheetViews>
  <sheetFormatPr defaultRowHeight="14.4"/>
  <cols>
    <col min="2" max="2" width="33.68359375" customWidth="1"/>
    <col min="3" max="3" width="16.7890625" customWidth="1"/>
    <col min="4" max="4" width="14.89453125" customWidth="1"/>
    <col min="5" max="5" width="9.20703125" customWidth="1"/>
    <col min="6" max="8" width="8.5234375" customWidth="1"/>
    <col min="9" max="10" width="6.68359375" customWidth="1"/>
    <col min="11" max="11" width="7" customWidth="1"/>
    <col min="12" max="12" width="6.7890625" customWidth="1"/>
    <col min="13" max="13" width="11.1015625" customWidth="1"/>
    <col min="14" max="18" width="7.7890625" customWidth="1"/>
    <col min="19" max="19" width="19.3125" customWidth="1"/>
  </cols>
  <sheetData>
    <row r="1" spans="1:19">
      <c r="A1" s="281" t="s">
        <v>137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</row>
    <row r="2" spans="1:19" ht="21.6">
      <c r="A2" s="271" t="s">
        <v>90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</row>
    <row r="3" spans="1:19" s="192" customFormat="1" ht="40.799999999999997" customHeight="1">
      <c r="A3" s="282" t="s">
        <v>91</v>
      </c>
      <c r="B3" s="282" t="s">
        <v>92</v>
      </c>
      <c r="C3" s="282" t="s">
        <v>93</v>
      </c>
      <c r="D3" s="282" t="s">
        <v>94</v>
      </c>
      <c r="E3" s="282" t="s">
        <v>95</v>
      </c>
      <c r="F3" s="282"/>
      <c r="G3" s="284" t="s">
        <v>112</v>
      </c>
      <c r="H3" s="284"/>
      <c r="I3" s="284" t="s">
        <v>139</v>
      </c>
      <c r="J3" s="284"/>
      <c r="K3" s="284"/>
      <c r="L3" s="284" t="s">
        <v>124</v>
      </c>
      <c r="M3" s="284"/>
      <c r="N3" s="284"/>
      <c r="O3" s="284"/>
      <c r="P3" s="284"/>
      <c r="Q3" s="284"/>
      <c r="R3" s="284"/>
      <c r="S3" s="283" t="s">
        <v>110</v>
      </c>
    </row>
    <row r="4" spans="1:19" s="193" customFormat="1" ht="150" customHeight="1">
      <c r="A4" s="282"/>
      <c r="B4" s="282"/>
      <c r="C4" s="282"/>
      <c r="D4" s="282"/>
      <c r="E4" s="164" t="s">
        <v>96</v>
      </c>
      <c r="F4" s="165" t="s">
        <v>97</v>
      </c>
      <c r="G4" s="186" t="s">
        <v>140</v>
      </c>
      <c r="H4" s="186" t="s">
        <v>141</v>
      </c>
      <c r="I4" s="186" t="s">
        <v>142</v>
      </c>
      <c r="J4" s="186" t="s">
        <v>143</v>
      </c>
      <c r="K4" s="186" t="s">
        <v>144</v>
      </c>
      <c r="L4" s="186" t="s">
        <v>127</v>
      </c>
      <c r="M4" s="186" t="s">
        <v>129</v>
      </c>
      <c r="N4" s="186" t="s">
        <v>128</v>
      </c>
      <c r="O4" s="186" t="s">
        <v>131</v>
      </c>
      <c r="P4" s="186" t="s">
        <v>114</v>
      </c>
      <c r="Q4" s="186" t="s">
        <v>123</v>
      </c>
      <c r="R4" s="186" t="s">
        <v>130</v>
      </c>
      <c r="S4" s="283"/>
    </row>
    <row r="5" spans="1:19" s="192" customFormat="1" ht="21.6">
      <c r="A5" s="168" t="s">
        <v>98</v>
      </c>
      <c r="B5" s="3" t="s">
        <v>99</v>
      </c>
      <c r="C5" s="168"/>
      <c r="D5" s="168"/>
      <c r="E5" s="169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</row>
    <row r="6" spans="1:19" s="192" customFormat="1" ht="21.6">
      <c r="A6" s="189" t="s">
        <v>100</v>
      </c>
      <c r="B6" s="185" t="s">
        <v>106</v>
      </c>
      <c r="C6" s="165"/>
      <c r="D6" s="165"/>
      <c r="E6" s="164"/>
      <c r="F6" s="16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pans="1:19" s="192" customFormat="1" ht="23.7">
      <c r="A7" s="171">
        <v>1</v>
      </c>
      <c r="B7" s="122"/>
      <c r="C7" s="171"/>
      <c r="D7" s="157"/>
      <c r="E7" s="158"/>
      <c r="F7" s="157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s="192" customFormat="1" ht="23.7">
      <c r="A8" s="171">
        <v>2</v>
      </c>
      <c r="B8" s="122"/>
      <c r="C8" s="171"/>
      <c r="D8" s="157"/>
      <c r="E8" s="158"/>
      <c r="F8" s="157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19" s="192" customFormat="1" ht="23.7">
      <c r="A9" s="171">
        <v>3</v>
      </c>
      <c r="B9" s="122"/>
      <c r="C9" s="171"/>
      <c r="D9" s="157"/>
      <c r="E9" s="158"/>
      <c r="F9" s="157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spans="1:19" s="192" customFormat="1" ht="23.7">
      <c r="A10" s="171">
        <v>4</v>
      </c>
      <c r="B10" s="122"/>
      <c r="C10" s="171"/>
      <c r="D10" s="157"/>
      <c r="E10" s="158"/>
      <c r="F10" s="168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spans="1:19" s="192" customFormat="1" ht="21.6">
      <c r="A11" s="168"/>
      <c r="B11" s="3" t="s">
        <v>66</v>
      </c>
      <c r="C11" s="172"/>
      <c r="D11" s="172"/>
      <c r="E11" s="169"/>
      <c r="F11" s="168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192" customFormat="1" ht="28.8" customHeight="1">
      <c r="A12" s="189" t="s">
        <v>102</v>
      </c>
      <c r="B12" s="185" t="s">
        <v>107</v>
      </c>
      <c r="C12" s="165"/>
      <c r="D12" s="165"/>
      <c r="E12" s="164"/>
      <c r="F12" s="16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s="192" customFormat="1" ht="33.6" customHeight="1">
      <c r="A13" s="190">
        <v>1</v>
      </c>
      <c r="B13" s="3"/>
      <c r="C13" s="168"/>
      <c r="D13" s="168"/>
      <c r="E13" s="169"/>
      <c r="F13" s="168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19" s="192" customFormat="1" ht="21.6">
      <c r="A14" s="190">
        <v>2</v>
      </c>
      <c r="B14" s="3"/>
      <c r="C14" s="168"/>
      <c r="D14" s="168"/>
      <c r="E14" s="169"/>
      <c r="F14" s="168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19" s="192" customFormat="1" ht="21.6">
      <c r="A15" s="190">
        <v>3</v>
      </c>
      <c r="B15" s="3"/>
      <c r="C15" s="168"/>
      <c r="D15" s="168"/>
      <c r="E15" s="169"/>
      <c r="F15" s="168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</row>
    <row r="16" spans="1:19" s="192" customFormat="1" ht="21.6">
      <c r="A16" s="189"/>
      <c r="B16" s="185" t="s">
        <v>66</v>
      </c>
      <c r="C16" s="162"/>
      <c r="D16" s="162"/>
      <c r="E16" s="164"/>
      <c r="F16" s="16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</row>
    <row r="17" spans="1:19" s="192" customFormat="1" ht="43.8" customHeight="1">
      <c r="A17" s="145"/>
      <c r="B17" s="191" t="s">
        <v>145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</sheetData>
  <mergeCells count="11">
    <mergeCell ref="A1:S1"/>
    <mergeCell ref="A2:S2"/>
    <mergeCell ref="A3:A4"/>
    <mergeCell ref="B3:B4"/>
    <mergeCell ref="C3:C4"/>
    <mergeCell ref="D3:D4"/>
    <mergeCell ref="E3:F3"/>
    <mergeCell ref="G3:H3"/>
    <mergeCell ref="I3:K3"/>
    <mergeCell ref="L3:R3"/>
    <mergeCell ref="S3:S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Project Wise खर्च</vt:lpstr>
      <vt:lpstr>कार्यक्रम गत प्रगति </vt:lpstr>
      <vt:lpstr>ठेक्काको विवरण </vt:lpstr>
      <vt:lpstr>कार्य प्रगति </vt:lpstr>
      <vt:lpstr>समस्या तथा चुनौती</vt:lpstr>
      <vt:lpstr>खानेपानी</vt:lpstr>
      <vt:lpstr>सिंचाई</vt:lpstr>
      <vt:lpstr>नदिनियाँत्रण</vt:lpstr>
      <vt:lpstr>उर्जा तथा अनन्य पुजीगत</vt:lpstr>
      <vt:lpstr>ससर्त (3)</vt:lpstr>
      <vt:lpstr>ससर्त (2)</vt:lpstr>
      <vt:lpstr>ससर्त</vt:lpstr>
      <vt:lpstr>मन्त्रालय</vt:lpstr>
      <vt:lpstr>कालिकोट</vt:lpstr>
      <vt:lpstr>Sheet1</vt:lpstr>
      <vt:lpstr>ससर्त (5)</vt:lpstr>
      <vt:lpstr>Sheet6</vt:lpstr>
      <vt:lpstr>'कार्यक्रम गत प्रगति '!Print_Area</vt:lpstr>
      <vt:lpstr>कालिकोट!Print_Area</vt:lpstr>
      <vt:lpstr>मन्त्रालय!Print_Area</vt:lpstr>
      <vt:lpstr>ससर्त!Print_Area</vt:lpstr>
      <vt:lpstr>'ससर्त (2)'!Print_Area</vt:lpstr>
      <vt:lpstr>'ससर्त (3)'!Print_Area</vt:lpstr>
      <vt:lpstr>'ससर्त (5)'!Print_Area</vt:lpstr>
      <vt:lpstr>'Project Wise खर्च'!Print_Titles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2025-01-25T08:05:44Z</dcterms:modified>
</cp:coreProperties>
</file>